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cuments\чуст\"/>
    </mc:Choice>
  </mc:AlternateContent>
  <bookViews>
    <workbookView xWindow="0" yWindow="0" windowWidth="21600" windowHeight="9645" tabRatio="775"/>
  </bookViews>
  <sheets>
    <sheet name="16.1-илова" sheetId="2" r:id="rId1"/>
    <sheet name="16-илова 2-жадвал" sheetId="4" r:id="rId2"/>
    <sheet name="16.2-илова" sheetId="3" r:id="rId3"/>
  </sheets>
  <externalReferences>
    <externalReference r:id="rId4"/>
    <externalReference r:id="rId5"/>
    <externalReference r:id="rId6"/>
  </externalReferences>
  <definedNames>
    <definedName name="_xlnm._FilterDatabase" localSheetId="2" hidden="1">'16.2-илова'!$A$10:$R$46</definedName>
    <definedName name="_xlnm.Print_Titles" localSheetId="2">'16.2-илова'!$9:$10</definedName>
    <definedName name="_xlnm.Print_Area" localSheetId="2">'16.2-илова'!$A$1:$N$47</definedName>
    <definedName name="_xlnm.Print_Area" localSheetId="1">'16-илова 2-жадвал'!$A$1:$F$40</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62913"/>
</workbook>
</file>

<file path=xl/calcChain.xml><?xml version="1.0" encoding="utf-8"?>
<calcChain xmlns="http://schemas.openxmlformats.org/spreadsheetml/2006/main">
  <c r="J34" i="4" l="1"/>
  <c r="J33" i="4"/>
  <c r="J32" i="4"/>
  <c r="J31" i="4"/>
  <c r="J30" i="4"/>
  <c r="J29" i="4"/>
  <c r="J28" i="4"/>
  <c r="J27" i="4"/>
  <c r="J26" i="4"/>
  <c r="X40" i="3"/>
  <c r="X36" i="3"/>
  <c r="X29" i="3" l="1"/>
  <c r="L31" i="4"/>
  <c r="I35" i="4" l="1"/>
  <c r="G35" i="4"/>
  <c r="K34" i="4"/>
  <c r="K33" i="4"/>
  <c r="K32" i="4"/>
  <c r="K31" i="4"/>
  <c r="K30" i="4"/>
  <c r="K29" i="4"/>
  <c r="K28" i="4"/>
  <c r="K27" i="4"/>
  <c r="K26" i="4"/>
  <c r="J62" i="3"/>
  <c r="J61" i="3"/>
  <c r="J60" i="3"/>
  <c r="J59" i="3"/>
  <c r="J58" i="3"/>
  <c r="J57" i="3"/>
  <c r="J56" i="3"/>
  <c r="J55" i="3"/>
  <c r="J54" i="3"/>
  <c r="K60" i="3"/>
  <c r="K55" i="3"/>
  <c r="K61" i="3"/>
  <c r="K57" i="3"/>
  <c r="K58" i="3"/>
  <c r="K56" i="3"/>
  <c r="K62" i="3"/>
  <c r="K54" i="3"/>
  <c r="H37" i="4" l="1"/>
  <c r="J63" i="3"/>
  <c r="K59" i="3"/>
  <c r="K63" i="3" s="1"/>
  <c r="R30" i="3" l="1"/>
  <c r="Q44" i="3"/>
  <c r="Q37" i="3" l="1"/>
  <c r="H12" i="2" l="1"/>
  <c r="C35" i="4"/>
  <c r="N40" i="3" l="1"/>
  <c r="N34" i="3"/>
  <c r="N28" i="3"/>
  <c r="N22" i="3"/>
  <c r="J46" i="3"/>
  <c r="N21" i="3"/>
  <c r="N19" i="3"/>
  <c r="N18" i="3"/>
  <c r="N45" i="3"/>
  <c r="N44" i="3"/>
  <c r="N43" i="3"/>
  <c r="N42" i="3"/>
  <c r="N41" i="3"/>
  <c r="N39" i="3"/>
  <c r="N38" i="3"/>
  <c r="N37" i="3"/>
  <c r="N36" i="3"/>
  <c r="N33" i="3"/>
  <c r="N32" i="3"/>
  <c r="N31" i="3"/>
  <c r="N30" i="3"/>
  <c r="N27" i="3"/>
  <c r="N26" i="3"/>
  <c r="N25" i="3"/>
  <c r="N24" i="3"/>
  <c r="N20" i="3"/>
  <c r="L46" i="3" l="1"/>
  <c r="N15" i="3"/>
  <c r="K46" i="3"/>
  <c r="M46" i="3"/>
  <c r="N23" i="3"/>
  <c r="N29" i="3"/>
  <c r="N35" i="3"/>
  <c r="N16" i="3"/>
  <c r="N14" i="3"/>
  <c r="N17" i="3"/>
  <c r="N12" i="3"/>
  <c r="N13" i="3"/>
  <c r="N11" i="3"/>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F35" i="4"/>
  <c r="C12" i="3"/>
  <c r="C11" i="3"/>
  <c r="H18" i="2"/>
  <c r="G18" i="2"/>
  <c r="G12" i="2"/>
  <c r="F12" i="2"/>
  <c r="F18" i="2" s="1"/>
  <c r="E12" i="2"/>
  <c r="E18" i="2" s="1"/>
  <c r="D12" i="2"/>
  <c r="D18" i="2" s="1"/>
  <c r="I17" i="2"/>
  <c r="I16" i="2"/>
  <c r="I15" i="2"/>
  <c r="I14" i="2"/>
  <c r="I13" i="2"/>
  <c r="I11" i="2"/>
  <c r="I41" i="4" l="1"/>
  <c r="H41" i="4" s="1"/>
  <c r="I12" i="2"/>
  <c r="N46" i="3"/>
  <c r="I18" i="2"/>
</calcChain>
</file>

<file path=xl/sharedStrings.xml><?xml version="1.0" encoding="utf-8"?>
<sst xmlns="http://schemas.openxmlformats.org/spreadsheetml/2006/main" count="323" uniqueCount="243">
  <si>
    <t>Т/р</t>
  </si>
  <si>
    <t>Тадбирларни амалга ошираётган пудратчи ташкилотларга бажарилган ишлар учун тўланган маблағлар</t>
  </si>
  <si>
    <t>1-жадвал</t>
  </si>
  <si>
    <t>Бажарилган тадбирлар номи</t>
  </si>
  <si>
    <t>кўрсаткичлар</t>
  </si>
  <si>
    <t>ўлчов бирлиги</t>
  </si>
  <si>
    <t>миқдори</t>
  </si>
  <si>
    <t>сарфланган маблағлар</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</si>
  <si>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</si>
  <si>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</si>
  <si>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</si>
  <si>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</si>
  <si>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</si>
  <si>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</si>
  <si>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</si>
  <si>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</si>
  <si>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</si>
  <si>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</si>
  <si>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</si>
  <si>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</si>
  <si>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</si>
  <si>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</si>
  <si>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</si>
  <si>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</si>
  <si>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</si>
  <si>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</si>
  <si>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</si>
  <si>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</si>
  <si>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</si>
  <si>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2.1.</t>
  </si>
  <si>
    <t>Шу жумладан</t>
  </si>
  <si>
    <t>эркин қолдиқ маблағлари</t>
  </si>
  <si>
    <t>2.2.</t>
  </si>
  <si>
    <t>даромадларнинг ҳисобот чораклари якунлари бўйича аниқланадиган прогноздан ошириб бажарилган қисми</t>
  </si>
  <si>
    <t>2.3.</t>
  </si>
  <si>
    <t>давлат даромадига ўтказилган мол-мулкни реализация қилишдан тушган тушумлар</t>
  </si>
  <si>
    <t>2.4.</t>
  </si>
  <si>
    <t>электрон савдо майдончасида ер участкаларига бўлган ҳуқуқларни сотишдан тушган маблағлар</t>
  </si>
  <si>
    <t>2.5.</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</si>
  <si>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</si>
  <si>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</si>
  <si>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</si>
  <si>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</si>
  <si>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</si>
  <si>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</si>
  <si>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</si>
  <si>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</si>
  <si>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</si>
  <si>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</si>
  <si>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</si>
  <si>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</si>
  <si>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</si>
  <si>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</si>
  <si>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</si>
  <si>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</si>
  <si>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</si>
  <si>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</si>
  <si>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t>умумий узунлиги
км</t>
  </si>
  <si>
    <t>Ҳудудий ички йўллар таъмирлаш</t>
  </si>
  <si>
    <t> 401722860142377092100075011</t>
  </si>
  <si>
    <t> 401722860142377092100075012</t>
  </si>
  <si>
    <t> 401722860142377063100018001</t>
  </si>
  <si>
    <t> 401722860142377045204118002</t>
  </si>
  <si>
    <t> 401722860142377063100018002</t>
  </si>
  <si>
    <t> 401722860142377092100075013</t>
  </si>
  <si>
    <t> 401722860142377092100075014</t>
  </si>
  <si>
    <t> 401722860142377083610245002</t>
  </si>
  <si>
    <t> 401722860142377092100075015</t>
  </si>
  <si>
    <t> 401722860142377091100251002</t>
  </si>
  <si>
    <t> 401722860142377011401018001</t>
  </si>
  <si>
    <t> 401722860142377011402018001</t>
  </si>
  <si>
    <t> 401722860142377073101054001</t>
  </si>
  <si>
    <t> 401722860142377073201054001</t>
  </si>
  <si>
    <t> 401722860142377092100075016</t>
  </si>
  <si>
    <t> 401722860142377073101054002</t>
  </si>
  <si>
    <t> 401722860142377045204118001</t>
  </si>
  <si>
    <t> 401722860142377092100075017</t>
  </si>
  <si>
    <t> 401722860142377063100018003</t>
  </si>
  <si>
    <t> 401722860142377063100018004</t>
  </si>
  <si>
    <t> 401722860142377092100075018</t>
  </si>
  <si>
    <t> 401722860142377092100075020</t>
  </si>
  <si>
    <t> 401722860142377065200110001</t>
  </si>
  <si>
    <t> 401722860142377073101054003</t>
  </si>
  <si>
    <t> 401722860142377063100018005</t>
  </si>
  <si>
    <t> 401722860142377063100018006</t>
  </si>
  <si>
    <t> 401722860142377011906259001</t>
  </si>
  <si>
    <t> 401722860142377063100018007</t>
  </si>
  <si>
    <t> 401722860142377063100018008</t>
  </si>
  <si>
    <t> 401722860142377063100018009</t>
  </si>
  <si>
    <t> 401722860142377092100075019</t>
  </si>
  <si>
    <t> 401722860142377064200110001</t>
  </si>
  <si>
    <t> 401722860142377011402018002</t>
  </si>
  <si>
    <t> 401722860142377063100018010</t>
  </si>
  <si>
    <t> 401722860142377011402018003</t>
  </si>
  <si>
    <t>Қонун хужжатлари билан белгиланган мезонларга мувофиқ бошқа тадбирлар</t>
  </si>
  <si>
    <t>Ички йўлларни таъмирлаш</t>
  </si>
  <si>
    <t>Умумтаълим мактабларини таъмирлаш ва моддий-техника базасини ривожлантириш</t>
  </si>
  <si>
    <t>Ичимлик суви ва оқава тизимини яхшилаш</t>
  </si>
  <si>
    <t>Маҳалла гузари (маҳаллада умумфойдаланишда бўлган бошқа объектлар) ни таъмирлаш-тиклаш</t>
  </si>
  <si>
    <t>Соғлиқни сақлаш муассасаларини таъмирлаш ва моддий-техника базасини ривожлантириш</t>
  </si>
  <si>
    <t>Мактабгача таълим муассасаларини таъмирлаш ва моддий-техника базасини ривожлантириш</t>
  </si>
  <si>
    <t>Спорт муассасаларини таъмирлаш ва моддий-техника базасини ривожлантириш</t>
  </si>
  <si>
    <t>МАЪЛУМОТ</t>
  </si>
  <si>
    <t>2021 йил "Фуқаролар ташаббуси жамғармаси" маблағларини шакллантирилиши юзасидан</t>
  </si>
  <si>
    <t>2021 йил "Фуқаролар ташаббуси жамғармаси" маблағларини шакллантирилиши юзасидан
МАЪЛУМОТ</t>
  </si>
  <si>
    <t>2021 йил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</si>
  <si>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0840300063</t>
  </si>
  <si>
    <t>0840300300</t>
  </si>
  <si>
    <t>0840300072</t>
  </si>
  <si>
    <t>0840300090</t>
  </si>
  <si>
    <t>0840300040</t>
  </si>
  <si>
    <t>0840300054</t>
  </si>
  <si>
    <t>0840300031</t>
  </si>
  <si>
    <t>0840300077</t>
  </si>
  <si>
    <t>0840300013</t>
  </si>
  <si>
    <t>0840300016</t>
  </si>
  <si>
    <t>0840300102</t>
  </si>
  <si>
    <t>0840300017</t>
  </si>
  <si>
    <t>0840300156</t>
  </si>
  <si>
    <t>0840300037</t>
  </si>
  <si>
    <t>0840300011</t>
  </si>
  <si>
    <t>0840300036</t>
  </si>
  <si>
    <t>0840300096</t>
  </si>
  <si>
    <t>0840300035</t>
  </si>
  <si>
    <t>0840300047</t>
  </si>
  <si>
    <t>0840300049</t>
  </si>
  <si>
    <t>0840300008</t>
  </si>
  <si>
    <t>0840300012</t>
  </si>
  <si>
    <t>0840300030</t>
  </si>
  <si>
    <t>0840300078</t>
  </si>
  <si>
    <t>0840300044</t>
  </si>
  <si>
    <t>0840300048</t>
  </si>
  <si>
    <t>0840300060</t>
  </si>
  <si>
    <t>0840300071</t>
  </si>
  <si>
    <t>0840300059</t>
  </si>
  <si>
    <t>0840300046</t>
  </si>
  <si>
    <t>0840300033</t>
  </si>
  <si>
    <t>0840300007</t>
  </si>
  <si>
    <t>0840300023</t>
  </si>
  <si>
    <t>0840300038</t>
  </si>
  <si>
    <t>0840300067</t>
  </si>
  <si>
    <t xml:space="preserve"> 5-сонли мактабни деворини янгилаш</t>
  </si>
  <si>
    <t>56-мактабнинг  синиф хоналарининг пол қисми таьмирлаш</t>
  </si>
  <si>
    <t>Шувар МФЙ Гулистон куча аҳолисига тоза ичимлик сув олиб бориш</t>
  </si>
  <si>
    <t xml:space="preserve">Чуст туман олмос шаҳарчаси Булоқбоши МФЙ Оқсув кўчаси йўлини таъмирлаш  </t>
  </si>
  <si>
    <t>Чуст туман Зарафшон МФЙ аҳолисига тозза ичимлик суви билан таьминлаш</t>
  </si>
  <si>
    <t>68- Мактабга спорт зал қуриш қурилиш</t>
  </si>
  <si>
    <t>67-мактаб хожатхонасини замонавий қуриш-таьмирлаш ишлари хамда йулакларни асфалтлаш</t>
  </si>
  <si>
    <t>Дўзанда МФЙ худудида жойлашган болалар спорт залини жорий таьмирлаш</t>
  </si>
  <si>
    <t>52 мактаб хожатхона таьмирлаш</t>
  </si>
  <si>
    <t>33 мтм га фаоллар хонаси қуриш</t>
  </si>
  <si>
    <t>Садача МФЙ биносини жорий таьмирлаш</t>
  </si>
  <si>
    <t xml:space="preserve">Чуст туман Дам МФЙга бино куриш </t>
  </si>
  <si>
    <t>Туман тиббиёт бирлашмасини мебел жихозларини янгилаш</t>
  </si>
  <si>
    <t>СККД биноси иссиқлик тизимини таьмирлаш</t>
  </si>
  <si>
    <t>49 сонли мактаб хожатхона қуриш</t>
  </si>
  <si>
    <t>Чуст туман Варзик ҚФЙда жойлашган Варзик КОП биносини таьмирлаш</t>
  </si>
  <si>
    <t>Баймок МФЙ худудидаги ички йулларни 1 км масофани асфальтлаш</t>
  </si>
  <si>
    <t>15 мактаб хожатхонасини ички кисимини таьмирлаш</t>
  </si>
  <si>
    <t>Чуст туман Тоймособод МФЙ Собир Рахимов ва Беруний кўчаси аҳолисига тозза ичимлик суви тортиш учун 40 ли 1.5 км, 76 ли 1.0 км, 90 ли 1.2 км полиэтилен труба сотиб олиш</t>
  </si>
  <si>
    <t>Хисорак МФЙсига тозза ичимлик суви билан таьминлаш</t>
  </si>
  <si>
    <t>12-сонли мактаб хожатхонасини таьмирлаш</t>
  </si>
  <si>
    <t>33 мактаб филиалига хожатхона қуриш</t>
  </si>
  <si>
    <t>Чуст туман Варзик, Юқори Карнон МФЙ худудлариларига шағаллаш</t>
  </si>
  <si>
    <t>ТТБни  кириш кисмларини асфальтлаш</t>
  </si>
  <si>
    <t>Чуст туман Варзик ҚФЙ Боло МФЙ литцей кучаси ахолисига тозза ичимлик суви тортиш 89 Д -500 метр полиэтилен турба сотиб олиш</t>
  </si>
  <si>
    <t>Резаксой МФЙ Гова, Истиклол, Ёшлик кўчаларига аҳолига тозза ичимлик билан таьминланса яхши иш буларди</t>
  </si>
  <si>
    <t>Шахар марказий кучаларига кузатув камера урнатиш</t>
  </si>
  <si>
    <t>Янгичак МФЙ сиёб кучаси ахолисига тоза ичимлик сув билан таъминлаш</t>
  </si>
  <si>
    <t>Янгиер МФЙ аҳолисига тозза ичимлик суви билан таъминлаш</t>
  </si>
  <si>
    <t>Чуст туман Коракапа МФЙ Олмазор ва Кул бўйи кўчалардаги аҳолига тозза ичимлик сувини тортиш учун 2.0 км полиэтилен турба сотиб олиш</t>
  </si>
  <si>
    <t>Чуст шахри марказий кўчаларини тунги ёритиш чирокларни ўрнатиш</t>
  </si>
  <si>
    <t>1-сонли мактаб хожатхонасини таьмирлаш</t>
  </si>
  <si>
    <t>Чуст туман Майдон МФЙ биносини таьмирлаш</t>
  </si>
  <si>
    <t xml:space="preserve">Мунчоктепа, Бозорбоши МФЙларга аҳолисини тоза ичимлик суви билан таьмирлаш максадида 5,5 км тармокларини мукаммал таьмирлаш 1,5 км янги сув тармогини тортиш </t>
  </si>
  <si>
    <t xml:space="preserve">Кизилтепа МФЙ биносини янги куриш </t>
  </si>
  <si>
    <t>Соғлиқни сақлаш муассасаларини кириш кисмини асфалтлаш</t>
  </si>
  <si>
    <t>сув</t>
  </si>
  <si>
    <t>йул</t>
  </si>
  <si>
    <t>камера</t>
  </si>
  <si>
    <t>мтм</t>
  </si>
  <si>
    <t>мфй</t>
  </si>
  <si>
    <t>ттб</t>
  </si>
  <si>
    <t>спорт</t>
  </si>
  <si>
    <t>хтб</t>
  </si>
  <si>
    <t>чрок</t>
  </si>
  <si>
    <t>Изох:</t>
  </si>
  <si>
    <t>24/200</t>
  </si>
  <si>
    <t>200/160</t>
  </si>
  <si>
    <t>1100/60</t>
  </si>
  <si>
    <t>1000/110</t>
  </si>
  <si>
    <t>1000/76</t>
  </si>
  <si>
    <t>1000/40</t>
  </si>
  <si>
    <t>1000/</t>
  </si>
  <si>
    <t>600/110</t>
  </si>
  <si>
    <t>52 комп</t>
  </si>
  <si>
    <t>декаратив чирок ёритиш</t>
  </si>
  <si>
    <t>4 та</t>
  </si>
  <si>
    <t>1 та</t>
  </si>
  <si>
    <t>10 та</t>
  </si>
  <si>
    <t>Ташаббусли бюджетлаштириш натижалари бўйича</t>
  </si>
  <si>
    <t xml:space="preserve">Кўрсаткич номи </t>
  </si>
  <si>
    <t>Сумма (минг сўм )</t>
  </si>
  <si>
    <t xml:space="preserve">Йил бошига қолдиқ </t>
  </si>
  <si>
    <t xml:space="preserve">Фуқаролак ташаббуси жамғариасига ўтказилган маблағлар </t>
  </si>
  <si>
    <t xml:space="preserve">Жамоатчилик фикри асосида шакллантирилган ( ғолиб деб топилган ) тадбирларни молиялаштириш учун йўналтирилган маблағлар </t>
  </si>
  <si>
    <t>Тадбирларни молиялаштиришга ажратилган бироқ пудратчи ташкилотларга тўлаб берилмаган қолдиқ маблағлар</t>
  </si>
  <si>
    <t xml:space="preserve">Фуқаролак ташаббуси жамғариасига қолдиқ маблағлар </t>
  </si>
  <si>
    <t>Ташаббусли бюджетлаштириш</t>
  </si>
  <si>
    <t>натижалари бўйича маълумотга</t>
  </si>
  <si>
    <t>1-ИЛОВА</t>
  </si>
  <si>
    <t>(минг сўмда)</t>
  </si>
  <si>
    <t>Чуст тумани</t>
  </si>
  <si>
    <t>2-ИЛОВА</t>
  </si>
  <si>
    <t>Чуст туман Тоймособод МФЙ Собир Рахимов ва Беруний кўчаси аҳолисига тозза ичимлик суви тортиш</t>
  </si>
  <si>
    <t>Чуст туман Варзик ҚФЙ Боло МФЙ литцей кучаси ахолисига тозза ичимлик суви тортиш</t>
  </si>
  <si>
    <t>Чуст туман Коракапа МФЙ Олмазор ва Кул бўйи кўчалардаги аҳолига тозза ичимлик сувини тортиш</t>
  </si>
  <si>
    <t>Мунчоктепа, Бозорбоши МФЙларга аҳолисини тоза ичимлик</t>
  </si>
  <si>
    <t xml:space="preserve"> Умумтаълим мактаб 5-сонли мактабни деворини янгилаш</t>
  </si>
  <si>
    <t>Умумтаълим мактаб 56-мактабнинг  синиф хоналарининг пол қисми таьмирлаш</t>
  </si>
  <si>
    <t>Умумтаълим мактаб 68-Мактабга спорт зал қуриш қурилиш</t>
  </si>
  <si>
    <t>Умумтаълим мактаб 52 мактаб хожатхона таьмирлаш</t>
  </si>
  <si>
    <t>Мактабгача таълим 33 мтм га фаоллар хонаси қуриш</t>
  </si>
  <si>
    <t>Умумтаълим мактаб 49-сонли мактаб хожатхона қуриш</t>
  </si>
  <si>
    <t>Умумтаълим мактаб 15-мактаб хожатхонасини ички кисимини таьмирлаш</t>
  </si>
  <si>
    <t>Умумтаълим мактаб 12-сонли мактаб хожатхонасини таьмирлаш</t>
  </si>
  <si>
    <t>Умумтаълим мактаб 33-мактаб филиалига хожатхона қуриш</t>
  </si>
  <si>
    <t>Умумтаълим мактаб 1-сонли мактаб хожатхонасини таьмирлаш</t>
  </si>
  <si>
    <t>2-жадвал</t>
  </si>
  <si>
    <t>** Ушбу қаторда мазкур маълумотнинг 2-иловасидаги Ажратилган маблағлар устунининг жами қаторидаги маблағлар акс эттирилади.</t>
  </si>
  <si>
    <t>*Ушбу қаторда мазкур маълумотнинг 1-иловасидаги Фуқаролар ташаббуси жамғармасига хақиқатда ўтказилган маблағлар устунининг Жами ажратиладиган маблағлар қаторидаги маблағлар акс эттирилади.</t>
  </si>
  <si>
    <t xml:space="preserve">Халқ депутатлари </t>
  </si>
  <si>
    <t>Чуст туман Кенгашининг</t>
  </si>
  <si>
    <t>_________________ -cонли қарорига</t>
  </si>
  <si>
    <t>2022 йил "___" январдаги</t>
  </si>
  <si>
    <t>3300/110</t>
  </si>
  <si>
    <t>1500/90</t>
  </si>
  <si>
    <t>800/76</t>
  </si>
  <si>
    <t>700/63</t>
  </si>
  <si>
    <t>2000//50</t>
  </si>
  <si>
    <t>20,01,2021 йил холатига</t>
  </si>
  <si>
    <t>2,65/17 км</t>
  </si>
  <si>
    <t>31 км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</si>
</sst>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charset val="204"/>
      <scheme val="minor"/>
    </font>
    <font>
      <sz val="11"/>
      <color theme="1"/>
      <name val="Calibri"/>
      <family val="2"/>
      <charset val="204"/>
      <scheme val="minor"/>
    </font>
    <font>
      <b/>
      <sz val="12"/>
      <color rgb="FF002060"/>
      <name val="Times New Roman"/>
      <family val="1"/>
      <charset val="204"/>
    </font>
    <font>
      <sz val="12"/>
      <color rgb="FF002060"/>
      <name val="Times New Roman"/>
      <family val="1"/>
      <charset val="204"/>
    </font>
    <font>
      <sz val="11"/>
      <color rgb="FF002060"/>
      <name val="Times New Roman"/>
      <family val="1"/>
      <charset val="204"/>
    </font>
    <font>
      <b/>
      <sz val="14"/>
      <color rgb="FF002060"/>
      <name val="Times New Roman"/>
      <family val="1"/>
      <charset val="204"/>
    </font>
    <font>
      <sz val="14"/>
      <color rgb="FF002060"/>
      <name val="Times New Roman"/>
      <family val="1"/>
      <charset val="204"/>
    </font>
    <font>
      <b/>
      <sz val="16"/>
      <color rgb="FF002060"/>
      <name val="Times New Roman"/>
      <family val="1"/>
      <charset val="204"/>
    </font>
    <font>
      <b/>
      <sz val="18"/>
      <color rgb="FF002060"/>
      <name val="Times New Roman"/>
      <family val="1"/>
      <charset val="204"/>
    </font>
    <font>
      <i/>
      <sz val="14"/>
      <color rgb="FF002060"/>
      <name val="Times New Roman"/>
      <family val="1"/>
      <charset val="204"/>
    </font>
    <font>
      <sz val="11"/>
      <color theme="1"/>
      <name val="Calibri"/>
      <family val="2"/>
      <scheme val="minor"/>
    </font>
    <font>
      <sz val="11"/>
      <color rgb="FF000000"/>
      <name val="Calibri"/>
      <family val="2"/>
      <charset val="1"/>
    </font>
    <font>
      <b/>
      <sz val="11"/>
      <color rgb="FF002060"/>
      <name val="Times New Roman"/>
      <family val="1"/>
      <charset val="204"/>
    </font>
    <font>
      <sz val="16"/>
      <color rgb="FF002060"/>
      <name val="Times New Roman"/>
      <family val="1"/>
      <charset val="204"/>
    </font>
    <font>
      <sz val="15"/>
      <color rgb="FF002060"/>
      <name val="Times New Roman"/>
      <family val="1"/>
      <charset val="204"/>
    </font>
    <font>
      <sz val="18"/>
      <color rgb="FF002060"/>
      <name val="Times New Roman"/>
      <family val="1"/>
      <charset val="204"/>
    </font>
    <font>
      <sz val="12"/>
      <name val="Arial"/>
      <family val="2"/>
      <charset val="204"/>
    </font>
    <font>
      <b/>
      <sz val="15"/>
      <color rgb="FF002060"/>
      <name val="Times New Roman"/>
      <family val="1"/>
      <charset val="204"/>
    </font>
    <font>
      <sz val="13"/>
      <color rgb="FF002060"/>
      <name val="Times New Roman"/>
      <family val="1"/>
      <charset val="204"/>
    </font>
    <font>
      <b/>
      <sz val="13"/>
      <color rgb="FF002060"/>
      <name val="Times New Roman"/>
      <family val="1"/>
      <charset val="204"/>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style="thin">
        <color rgb="FF002060"/>
      </left>
      <right/>
      <top/>
      <bottom style="hair">
        <color rgb="FF002060"/>
      </bottom>
      <diagonal/>
    </border>
    <border>
      <left/>
      <right/>
      <top/>
      <bottom style="hair">
        <color rgb="FF002060"/>
      </bottom>
      <diagonal/>
    </border>
    <border>
      <left/>
      <right style="thin">
        <color rgb="FF002060"/>
      </right>
      <top/>
      <bottom style="hair">
        <color rgb="FF002060"/>
      </bottom>
      <diagonal/>
    </border>
    <border>
      <left style="medium">
        <color indexed="64"/>
      </left>
      <right style="thin">
        <color rgb="FF002060"/>
      </right>
      <top style="medium">
        <color indexed="64"/>
      </top>
      <bottom style="hair">
        <color rgb="FF002060"/>
      </bottom>
      <diagonal/>
    </border>
    <border>
      <left style="thin">
        <color rgb="FF002060"/>
      </left>
      <right/>
      <top style="medium">
        <color indexed="64"/>
      </top>
      <bottom style="hair">
        <color rgb="FF002060"/>
      </bottom>
      <diagonal/>
    </border>
    <border>
      <left/>
      <right/>
      <top style="medium">
        <color indexed="64"/>
      </top>
      <bottom style="hair">
        <color rgb="FF002060"/>
      </bottom>
      <diagonal/>
    </border>
    <border>
      <left/>
      <right style="thin">
        <color rgb="FF002060"/>
      </right>
      <top style="medium">
        <color indexed="64"/>
      </top>
      <bottom style="hair">
        <color rgb="FF002060"/>
      </bottom>
      <diagonal/>
    </border>
    <border>
      <left style="thin">
        <color rgb="FF002060"/>
      </left>
      <right style="medium">
        <color indexed="64"/>
      </right>
      <top style="medium">
        <color indexed="64"/>
      </top>
      <bottom style="hair">
        <color rgb="FF002060"/>
      </bottom>
      <diagonal/>
    </border>
    <border>
      <left style="medium">
        <color indexed="64"/>
      </left>
      <right style="thin">
        <color rgb="FF002060"/>
      </right>
      <top/>
      <bottom style="hair">
        <color rgb="FF002060"/>
      </bottom>
      <diagonal/>
    </border>
    <border>
      <left style="thin">
        <color rgb="FF002060"/>
      </left>
      <right style="medium">
        <color indexed="64"/>
      </right>
      <top/>
      <bottom style="hair">
        <color rgb="FF002060"/>
      </bottom>
      <diagonal/>
    </border>
    <border>
      <left style="medium">
        <color indexed="64"/>
      </left>
      <right style="thin">
        <color rgb="FF002060"/>
      </right>
      <top/>
      <bottom style="medium">
        <color indexed="64"/>
      </bottom>
      <diagonal/>
    </border>
    <border>
      <left style="thin">
        <color rgb="FF002060"/>
      </left>
      <right/>
      <top/>
      <bottom style="medium">
        <color indexed="64"/>
      </bottom>
      <diagonal/>
    </border>
    <border>
      <left/>
      <right/>
      <top/>
      <bottom style="medium">
        <color indexed="64"/>
      </bottom>
      <diagonal/>
    </border>
    <border>
      <left/>
      <right style="thin">
        <color rgb="FF002060"/>
      </right>
      <top/>
      <bottom style="medium">
        <color indexed="64"/>
      </bottom>
      <diagonal/>
    </border>
    <border>
      <left/>
      <right/>
      <top/>
      <bottom style="medium">
        <color rgb="FF002060"/>
      </bottom>
      <diagonal/>
    </border>
  </borders>
  <cellStyleXfs count="6">
    <xf numFmtId="0" fontId="0" fillId="0" borderId="0"/>
    <xf numFmtId="0" fontId="1" fillId="0" borderId="0"/>
    <xf numFmtId="0" fontId="10" fillId="0" borderId="0"/>
    <xf numFmtId="0" fontId="11" fillId="0" borderId="0"/>
    <xf numFmtId="0" fontId="1" fillId="0" borderId="0"/>
    <xf numFmtId="0" fontId="1" fillId="0" borderId="0"/>
  </cellStyleXfs>
  <cellXfs count="128">
    <xf numFmtId="0" fontId="0" fillId="0" borderId="0" xfId="0"/>
    <xf numFmtId="0" fontId="4" fillId="0" borderId="0" xfId="0" applyFont="1" applyAlignment="1">
      <alignment wrapText="1"/>
    </xf>
    <xf numFmtId="0" fontId="4" fillId="0" borderId="0" xfId="0" applyFont="1"/>
    <xf numFmtId="0" fontId="4" fillId="2" borderId="0" xfId="0" applyFont="1" applyFill="1" applyBorder="1" applyAlignment="1">
      <alignment vertical="center" wrapText="1"/>
    </xf>
    <xf numFmtId="0" fontId="5"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2" borderId="5" xfId="0" applyFont="1" applyFill="1" applyBorder="1" applyAlignment="1">
      <alignment vertical="center" wrapText="1"/>
    </xf>
    <xf numFmtId="0" fontId="6" fillId="2" borderId="14" xfId="0" applyFont="1" applyFill="1" applyBorder="1" applyAlignment="1">
      <alignment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14" xfId="0" applyFont="1" applyFill="1" applyBorder="1" applyAlignment="1">
      <alignment vertical="center" wrapText="1"/>
    </xf>
    <xf numFmtId="0" fontId="5"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1" xfId="0" applyFont="1" applyFill="1" applyBorder="1" applyAlignment="1">
      <alignment vertical="center" wrapText="1"/>
    </xf>
    <xf numFmtId="0" fontId="4" fillId="0" borderId="5"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1" xfId="0" applyFont="1" applyBorder="1" applyAlignment="1">
      <alignment vertical="center" wrapText="1"/>
    </xf>
    <xf numFmtId="0" fontId="12" fillId="0" borderId="11" xfId="0"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18" xfId="0" applyNumberFormat="1"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6" fillId="2" borderId="5" xfId="0" applyFont="1" applyFill="1" applyBorder="1" applyAlignment="1">
      <alignment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164" fontId="6" fillId="2" borderId="12"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164" fontId="5" fillId="2" borderId="18" xfId="0" applyNumberFormat="1" applyFont="1" applyFill="1" applyBorder="1" applyAlignment="1">
      <alignment horizontal="center" vertical="center" wrapText="1"/>
    </xf>
    <xf numFmtId="4" fontId="6" fillId="2" borderId="11"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164" fontId="4" fillId="0" borderId="0" xfId="0" applyNumberFormat="1" applyFont="1"/>
    <xf numFmtId="165" fontId="9" fillId="2" borderId="5" xfId="0" applyNumberFormat="1" applyFont="1" applyFill="1" applyBorder="1" applyAlignment="1">
      <alignment horizontal="center" vertical="center" wrapText="1"/>
    </xf>
    <xf numFmtId="2" fontId="6" fillId="2" borderId="11" xfId="0" applyNumberFormat="1" applyFont="1" applyFill="1" applyBorder="1" applyAlignment="1">
      <alignment horizontal="center" vertical="center" wrapText="1"/>
    </xf>
    <xf numFmtId="165" fontId="5" fillId="2" borderId="17" xfId="0" applyNumberFormat="1" applyFont="1" applyFill="1" applyBorder="1" applyAlignment="1">
      <alignment horizontal="center" vertical="center" wrapText="1"/>
    </xf>
    <xf numFmtId="165" fontId="5" fillId="2" borderId="5" xfId="0" applyNumberFormat="1" applyFont="1" applyFill="1" applyBorder="1" applyAlignment="1">
      <alignment horizontal="center" vertical="center" wrapText="1"/>
    </xf>
    <xf numFmtId="164" fontId="4" fillId="0" borderId="0" xfId="0" applyNumberFormat="1" applyFont="1" applyAlignment="1">
      <alignment horizontal="center"/>
    </xf>
    <xf numFmtId="164" fontId="4" fillId="0" borderId="0" xfId="0" applyNumberFormat="1" applyFont="1" applyAlignment="1">
      <alignment wrapText="1"/>
    </xf>
    <xf numFmtId="9" fontId="4" fillId="0" borderId="0" xfId="0" applyNumberFormat="1" applyFont="1" applyAlignment="1">
      <alignment horizontal="center"/>
    </xf>
    <xf numFmtId="0" fontId="13" fillId="0" borderId="0" xfId="0" applyFont="1" applyAlignment="1">
      <alignment wrapText="1"/>
    </xf>
    <xf numFmtId="0" fontId="14" fillId="0" borderId="0" xfId="0" applyFont="1" applyAlignment="1">
      <alignment wrapText="1"/>
    </xf>
    <xf numFmtId="164" fontId="13" fillId="0" borderId="0" xfId="0" applyNumberFormat="1" applyFont="1" applyAlignment="1">
      <alignment wrapText="1"/>
    </xf>
    <xf numFmtId="164" fontId="13" fillId="0" borderId="0" xfId="0" applyNumberFormat="1" applyFont="1" applyAlignment="1">
      <alignment horizontal="center"/>
    </xf>
    <xf numFmtId="0" fontId="15" fillId="0" borderId="0" xfId="0" applyFont="1" applyAlignment="1">
      <alignment wrapText="1"/>
    </xf>
    <xf numFmtId="165" fontId="6" fillId="2" borderId="6"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0" fontId="16" fillId="0" borderId="0" xfId="0" applyFont="1" applyAlignment="1">
      <alignment horizontal="center"/>
    </xf>
    <xf numFmtId="0" fontId="16" fillId="0" borderId="0" xfId="0" applyFont="1" applyBorder="1" applyAlignment="1">
      <alignment horizontal="right"/>
    </xf>
    <xf numFmtId="0" fontId="6" fillId="2" borderId="24" xfId="0" applyFont="1" applyFill="1" applyBorder="1" applyAlignment="1">
      <alignment horizontal="center" vertical="center" wrapText="1"/>
    </xf>
    <xf numFmtId="164" fontId="6" fillId="2" borderId="28" xfId="0"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164" fontId="6" fillId="2" borderId="30" xfId="0" applyNumberFormat="1" applyFont="1" applyFill="1" applyBorder="1" applyAlignment="1">
      <alignment horizontal="center" vertical="center" wrapText="1"/>
    </xf>
    <xf numFmtId="0" fontId="6" fillId="2" borderId="31" xfId="0"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vertical="center" wrapText="1"/>
    </xf>
    <xf numFmtId="0" fontId="7" fillId="0" borderId="35" xfId="0" applyFont="1" applyBorder="1" applyAlignment="1">
      <alignment vertical="center" wrapText="1"/>
    </xf>
    <xf numFmtId="0" fontId="17" fillId="0" borderId="0" xfId="0" applyFont="1" applyAlignment="1">
      <alignment horizontal="left"/>
    </xf>
    <xf numFmtId="0" fontId="7" fillId="0" borderId="0" xfId="0" applyFont="1" applyBorder="1" applyAlignment="1">
      <alignment horizont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right" vertical="center" wrapText="1"/>
    </xf>
    <xf numFmtId="0" fontId="17" fillId="0" borderId="0" xfId="0" applyFont="1" applyAlignment="1">
      <alignment horizontal="left" vertical="center" wrapText="1"/>
    </xf>
    <xf numFmtId="165" fontId="6" fillId="0" borderId="6"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0" borderId="0" xfId="0" applyFont="1" applyAlignment="1">
      <alignment horizontal="center" vertical="center" wrapText="1"/>
    </xf>
    <xf numFmtId="0" fontId="6" fillId="2" borderId="1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8" fillId="0" borderId="0" xfId="0" applyFont="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1" xfId="0" applyFont="1" applyFill="1" applyBorder="1" applyAlignment="1">
      <alignment vertical="center" wrapText="1"/>
    </xf>
    <xf numFmtId="0" fontId="6" fillId="2" borderId="5" xfId="0" applyFont="1" applyFill="1" applyBorder="1" applyAlignment="1">
      <alignmen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19" fillId="0" borderId="0" xfId="0" applyFont="1" applyAlignment="1">
      <alignment horizontal="left" vertical="center" wrapText="1"/>
    </xf>
    <xf numFmtId="0" fontId="5" fillId="2"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3" xfId="0" applyFont="1" applyBorder="1" applyAlignment="1">
      <alignment horizontal="center" vertical="center" wrapText="1"/>
    </xf>
    <xf numFmtId="0" fontId="17" fillId="0" borderId="0" xfId="0" applyFont="1" applyAlignment="1">
      <alignment horizontal="center" wrapText="1"/>
    </xf>
    <xf numFmtId="0" fontId="18" fillId="0" borderId="35" xfId="0" applyFont="1" applyBorder="1" applyAlignment="1">
      <alignment horizontal="center"/>
    </xf>
    <xf numFmtId="0" fontId="7" fillId="0" borderId="0" xfId="0" applyFont="1" applyBorder="1" applyAlignment="1">
      <alignment horizontal="center" vertical="center" wrapText="1"/>
    </xf>
  </cellXfs>
  <cellStyles count="6">
    <cellStyle name="Обычный" xfId="0" builtinId="0"/>
    <cellStyle name="Обычный 2" xfId="1"/>
    <cellStyle name="Обычный 2 2" xfId="3"/>
    <cellStyle name="Обычный 3" xfId="2"/>
    <cellStyle name="Обычный 4" xfId="4"/>
    <cellStyle name="Обычный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zoomScale="55" zoomScaleNormal="55" workbookViewId="0">
      <selection activeCell="N8" sqref="N8"/>
    </sheetView>
  </sheetViews>
  <sheetFormatPr defaultRowHeight="15" x14ac:dyDescent="0.25"/>
  <cols>
    <col min="1" max="1" width="6.28515625" style="2" customWidth="1"/>
    <col min="2" max="2" width="13.42578125" style="2" customWidth="1"/>
    <col min="3" max="3" width="49.28515625" style="2" customWidth="1"/>
    <col min="4" max="7" width="16.5703125" style="2" customWidth="1"/>
    <col min="8" max="8" width="31.140625" style="2" customWidth="1"/>
    <col min="9" max="9" width="21.140625" style="2" customWidth="1"/>
    <col min="10" max="10" width="27" style="2" customWidth="1"/>
    <col min="11" max="16384" width="9.140625" style="2"/>
  </cols>
  <sheetData>
    <row r="1" spans="1:11" ht="30.75" customHeight="1" x14ac:dyDescent="0.25">
      <c r="H1" s="100" t="s">
        <v>208</v>
      </c>
      <c r="I1" s="100"/>
      <c r="J1" s="100"/>
      <c r="K1" s="82"/>
    </row>
    <row r="2" spans="1:11" ht="29.25" customHeight="1" x14ac:dyDescent="0.25">
      <c r="H2" s="100" t="s">
        <v>209</v>
      </c>
      <c r="I2" s="100"/>
      <c r="J2" s="100"/>
      <c r="K2" s="82"/>
    </row>
    <row r="3" spans="1:11" ht="22.5" x14ac:dyDescent="0.25">
      <c r="H3" s="100" t="s">
        <v>210</v>
      </c>
      <c r="I3" s="100"/>
      <c r="J3" s="100"/>
      <c r="K3" s="82"/>
    </row>
    <row r="6" spans="1:11" ht="52.5" customHeight="1" x14ac:dyDescent="0.25">
      <c r="A6" s="100" t="s">
        <v>104</v>
      </c>
      <c r="B6" s="100"/>
      <c r="C6" s="100"/>
      <c r="D6" s="100"/>
      <c r="E6" s="100"/>
      <c r="F6" s="100"/>
      <c r="G6" s="100"/>
      <c r="H6" s="100"/>
      <c r="I6" s="100"/>
      <c r="J6" s="100"/>
    </row>
    <row r="7" spans="1:11" ht="39.75" customHeight="1" x14ac:dyDescent="0.25">
      <c r="A7" s="55"/>
      <c r="B7" s="81" t="s">
        <v>212</v>
      </c>
      <c r="C7" s="55"/>
      <c r="D7" s="55"/>
      <c r="E7" s="55"/>
      <c r="F7" s="55"/>
      <c r="G7" s="55"/>
      <c r="H7" s="55"/>
      <c r="I7" s="55"/>
      <c r="J7" s="79" t="s">
        <v>240</v>
      </c>
    </row>
    <row r="8" spans="1:11" ht="17.25" thickBot="1" x14ac:dyDescent="0.3">
      <c r="A8" s="3"/>
      <c r="B8" s="3"/>
      <c r="C8" s="3"/>
      <c r="D8" s="3"/>
      <c r="E8" s="3"/>
      <c r="F8" s="3"/>
      <c r="G8" s="3"/>
      <c r="H8" s="3"/>
      <c r="J8" s="80" t="s">
        <v>211</v>
      </c>
    </row>
    <row r="9" spans="1:11" ht="68.25" customHeight="1" x14ac:dyDescent="0.25">
      <c r="A9" s="91" t="s">
        <v>0</v>
      </c>
      <c r="B9" s="93" t="s">
        <v>18</v>
      </c>
      <c r="C9" s="93"/>
      <c r="D9" s="93" t="s">
        <v>19</v>
      </c>
      <c r="E9" s="93"/>
      <c r="F9" s="93"/>
      <c r="G9" s="93"/>
      <c r="H9" s="93" t="s">
        <v>20</v>
      </c>
      <c r="I9" s="93" t="s">
        <v>21</v>
      </c>
      <c r="J9" s="101" t="s">
        <v>22</v>
      </c>
    </row>
    <row r="10" spans="1:11" ht="54.75" customHeight="1" thickBot="1" x14ac:dyDescent="0.3">
      <c r="A10" s="92"/>
      <c r="B10" s="94"/>
      <c r="C10" s="94"/>
      <c r="D10" s="4" t="s">
        <v>23</v>
      </c>
      <c r="E10" s="4" t="s">
        <v>24</v>
      </c>
      <c r="F10" s="4" t="s">
        <v>25</v>
      </c>
      <c r="G10" s="4" t="s">
        <v>26</v>
      </c>
      <c r="H10" s="94"/>
      <c r="I10" s="94"/>
      <c r="J10" s="102"/>
    </row>
    <row r="11" spans="1:11" ht="56.25" customHeight="1" x14ac:dyDescent="0.25">
      <c r="A11" s="19">
        <v>1</v>
      </c>
      <c r="B11" s="103" t="s">
        <v>27</v>
      </c>
      <c r="C11" s="103"/>
      <c r="D11" s="53"/>
      <c r="E11" s="53">
        <v>8204</v>
      </c>
      <c r="F11" s="53"/>
      <c r="G11" s="53"/>
      <c r="H11" s="6">
        <v>8204</v>
      </c>
      <c r="I11" s="6">
        <f>+H11-SUM(D11:G11)</f>
        <v>0</v>
      </c>
      <c r="J11" s="7"/>
    </row>
    <row r="12" spans="1:11" ht="56.25" customHeight="1" x14ac:dyDescent="0.25">
      <c r="A12" s="20">
        <v>2</v>
      </c>
      <c r="B12" s="104" t="s">
        <v>28</v>
      </c>
      <c r="C12" s="104"/>
      <c r="D12" s="25">
        <f>+SUM(D13:D17)</f>
        <v>248.92</v>
      </c>
      <c r="E12" s="61">
        <f t="shared" ref="E12:H12" si="0">+SUM(E13:E17)</f>
        <v>190.2</v>
      </c>
      <c r="F12" s="61">
        <f t="shared" si="0"/>
        <v>282.2</v>
      </c>
      <c r="G12" s="61">
        <f t="shared" si="0"/>
        <v>829.34052299999883</v>
      </c>
      <c r="H12" s="61">
        <f t="shared" si="0"/>
        <v>1829.72</v>
      </c>
      <c r="I12" s="59">
        <f t="shared" ref="I12:I18" si="1">+H12-SUM(D12:G12)</f>
        <v>279.05947700000138</v>
      </c>
      <c r="J12" s="10"/>
    </row>
    <row r="13" spans="1:11" ht="56.25" customHeight="1" x14ac:dyDescent="0.25">
      <c r="A13" s="21" t="s">
        <v>29</v>
      </c>
      <c r="B13" s="96" t="s">
        <v>30</v>
      </c>
      <c r="C13" s="23" t="s">
        <v>31</v>
      </c>
      <c r="D13" s="58">
        <v>248.92</v>
      </c>
      <c r="E13" s="26"/>
      <c r="F13" s="26"/>
      <c r="G13" s="26"/>
      <c r="H13" s="58">
        <v>248.92</v>
      </c>
      <c r="I13" s="6">
        <f t="shared" si="1"/>
        <v>0</v>
      </c>
      <c r="J13" s="10"/>
    </row>
    <row r="14" spans="1:11" ht="56.25" customHeight="1" x14ac:dyDescent="0.25">
      <c r="A14" s="21" t="s">
        <v>32</v>
      </c>
      <c r="B14" s="97"/>
      <c r="C14" s="23" t="s">
        <v>33</v>
      </c>
      <c r="D14" s="26"/>
      <c r="E14" s="26">
        <v>190.2</v>
      </c>
      <c r="F14" s="26">
        <v>282.2</v>
      </c>
      <c r="G14" s="58">
        <v>829.34052299999883</v>
      </c>
      <c r="H14" s="26">
        <v>1580.8</v>
      </c>
      <c r="I14" s="59">
        <f t="shared" si="1"/>
        <v>279.05947700000115</v>
      </c>
      <c r="J14" s="10"/>
    </row>
    <row r="15" spans="1:11" ht="56.25" customHeight="1" x14ac:dyDescent="0.25">
      <c r="A15" s="21" t="s">
        <v>34</v>
      </c>
      <c r="B15" s="97"/>
      <c r="C15" s="23" t="s">
        <v>35</v>
      </c>
      <c r="D15" s="26"/>
      <c r="E15" s="26"/>
      <c r="F15" s="26"/>
      <c r="G15" s="26"/>
      <c r="H15" s="26"/>
      <c r="I15" s="6">
        <f t="shared" si="1"/>
        <v>0</v>
      </c>
      <c r="J15" s="10"/>
    </row>
    <row r="16" spans="1:11" ht="56.25" customHeight="1" x14ac:dyDescent="0.25">
      <c r="A16" s="21" t="s">
        <v>36</v>
      </c>
      <c r="B16" s="97"/>
      <c r="C16" s="23" t="s">
        <v>37</v>
      </c>
      <c r="D16" s="26"/>
      <c r="E16" s="26"/>
      <c r="F16" s="26"/>
      <c r="G16" s="26"/>
      <c r="H16" s="26"/>
      <c r="I16" s="6">
        <f t="shared" si="1"/>
        <v>0</v>
      </c>
      <c r="J16" s="10"/>
    </row>
    <row r="17" spans="1:10" ht="56.25" customHeight="1" thickBot="1" x14ac:dyDescent="0.3">
      <c r="A17" s="22" t="s">
        <v>38</v>
      </c>
      <c r="B17" s="98"/>
      <c r="C17" s="24" t="s">
        <v>39</v>
      </c>
      <c r="D17" s="27"/>
      <c r="E17" s="27"/>
      <c r="F17" s="27"/>
      <c r="G17" s="27"/>
      <c r="H17" s="27"/>
      <c r="I17" s="6">
        <f t="shared" si="1"/>
        <v>0</v>
      </c>
      <c r="J17" s="13"/>
    </row>
    <row r="18" spans="1:10" ht="47.25" customHeight="1" thickBot="1" x14ac:dyDescent="0.3">
      <c r="A18" s="14">
        <v>3</v>
      </c>
      <c r="B18" s="99" t="s">
        <v>40</v>
      </c>
      <c r="C18" s="99"/>
      <c r="D18" s="60">
        <f>+D11+D12</f>
        <v>248.92</v>
      </c>
      <c r="E18" s="60">
        <f t="shared" ref="E18:H18" si="2">+E11+E12</f>
        <v>8394.2000000000007</v>
      </c>
      <c r="F18" s="60">
        <f t="shared" si="2"/>
        <v>282.2</v>
      </c>
      <c r="G18" s="15">
        <f t="shared" si="2"/>
        <v>829.34052299999883</v>
      </c>
      <c r="H18" s="60">
        <f t="shared" si="2"/>
        <v>10033.719999999999</v>
      </c>
      <c r="I18" s="60">
        <f t="shared" si="1"/>
        <v>279.05947699999888</v>
      </c>
      <c r="J18" s="16"/>
    </row>
  </sheetData>
  <mergeCells count="14">
    <mergeCell ref="H1:J1"/>
    <mergeCell ref="H2:J2"/>
    <mergeCell ref="H3:J3"/>
    <mergeCell ref="B11:C11"/>
    <mergeCell ref="B12:C12"/>
    <mergeCell ref="B13:B17"/>
    <mergeCell ref="B18:C18"/>
    <mergeCell ref="A6:J6"/>
    <mergeCell ref="A9:A10"/>
    <mergeCell ref="B9:C10"/>
    <mergeCell ref="D9:G9"/>
    <mergeCell ref="H9:H10"/>
    <mergeCell ref="I9:I10"/>
    <mergeCell ref="J9:J10"/>
  </mergeCells>
  <pageMargins left="0.43307086614173229" right="0.27559055118110237" top="0.43307086614173229" bottom="0.43307086614173229" header="0.31496062992125984" footer="0.31496062992125984"/>
  <pageSetup paperSize="9" scale="6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topLeftCell="A34" zoomScale="85" zoomScaleNormal="85" zoomScaleSheetLayoutView="85" workbookViewId="0">
      <selection activeCell="J9" sqref="J9"/>
    </sheetView>
  </sheetViews>
  <sheetFormatPr defaultColWidth="57.5703125" defaultRowHeight="15" x14ac:dyDescent="0.25"/>
  <cols>
    <col min="1" max="1" width="9" style="1" customWidth="1"/>
    <col min="2" max="2" width="38.5703125" style="1" customWidth="1"/>
    <col min="3" max="3" width="26.7109375" style="1" customWidth="1"/>
    <col min="4" max="4" width="22.85546875" style="1" customWidth="1"/>
    <col min="5" max="5" width="14.28515625" style="1" customWidth="1"/>
    <col min="6" max="6" width="25.85546875" style="1" customWidth="1"/>
    <col min="7" max="7" width="21.42578125" style="1" customWidth="1"/>
    <col min="8" max="8" width="11.140625" style="1" customWidth="1"/>
    <col min="9" max="9" width="16.28515625" style="1" customWidth="1"/>
    <col min="10" max="10" width="17.7109375" style="1" customWidth="1"/>
    <col min="11" max="16384" width="57.5703125" style="1"/>
  </cols>
  <sheetData>
    <row r="1" spans="1:7" ht="20.25" x14ac:dyDescent="0.25">
      <c r="A1"/>
      <c r="B1"/>
      <c r="C1"/>
      <c r="D1" s="95" t="s">
        <v>231</v>
      </c>
      <c r="E1" s="95"/>
      <c r="F1" s="95"/>
    </row>
    <row r="2" spans="1:7" ht="20.25" x14ac:dyDescent="0.25">
      <c r="A2"/>
      <c r="B2"/>
      <c r="C2"/>
      <c r="D2" s="95" t="s">
        <v>232</v>
      </c>
      <c r="E2" s="95"/>
      <c r="F2" s="95"/>
    </row>
    <row r="3" spans="1:7" ht="20.25" x14ac:dyDescent="0.25">
      <c r="A3"/>
      <c r="B3"/>
      <c r="C3"/>
      <c r="D3" s="95" t="s">
        <v>234</v>
      </c>
      <c r="E3" s="95"/>
      <c r="F3" s="95"/>
    </row>
    <row r="4" spans="1:7" ht="20.25" x14ac:dyDescent="0.25">
      <c r="A4"/>
      <c r="B4"/>
      <c r="C4"/>
      <c r="D4" s="95" t="s">
        <v>233</v>
      </c>
      <c r="E4" s="95"/>
      <c r="F4" s="95"/>
    </row>
    <row r="5" spans="1:7" ht="20.25" x14ac:dyDescent="0.25">
      <c r="A5"/>
      <c r="B5"/>
      <c r="C5"/>
      <c r="D5" s="95" t="s">
        <v>210</v>
      </c>
      <c r="E5" s="95"/>
      <c r="F5" s="95"/>
    </row>
    <row r="6" spans="1:7" ht="8.25" customHeight="1" x14ac:dyDescent="0.25">
      <c r="A6"/>
      <c r="B6"/>
      <c r="C6"/>
      <c r="D6" s="55"/>
      <c r="E6" s="55"/>
      <c r="F6" s="55"/>
    </row>
    <row r="7" spans="1:7" ht="20.25" x14ac:dyDescent="0.25">
      <c r="A7" s="95" t="s">
        <v>200</v>
      </c>
      <c r="B7" s="95"/>
      <c r="C7" s="95"/>
      <c r="D7" s="95"/>
      <c r="E7" s="95"/>
      <c r="F7" s="95"/>
    </row>
    <row r="8" spans="1:7" ht="20.25" x14ac:dyDescent="0.25">
      <c r="A8" s="95" t="s">
        <v>102</v>
      </c>
      <c r="B8" s="95"/>
      <c r="C8" s="95"/>
      <c r="D8" s="95"/>
      <c r="E8" s="95"/>
      <c r="F8" s="95"/>
    </row>
    <row r="9" spans="1:7" ht="18.75" x14ac:dyDescent="0.25">
      <c r="A9"/>
      <c r="B9" s="86" t="s">
        <v>212</v>
      </c>
      <c r="C9"/>
      <c r="D9" s="72"/>
      <c r="E9" s="86"/>
      <c r="F9" s="86"/>
    </row>
    <row r="10" spans="1:7" ht="19.5" thickBot="1" x14ac:dyDescent="0.3">
      <c r="A10"/>
      <c r="B10"/>
      <c r="C10"/>
      <c r="D10" s="72"/>
      <c r="E10" s="73"/>
      <c r="F10" s="87" t="s">
        <v>2</v>
      </c>
    </row>
    <row r="11" spans="1:7" ht="23.25" customHeight="1" x14ac:dyDescent="0.25">
      <c r="A11" s="74" t="s">
        <v>0</v>
      </c>
      <c r="B11" s="111" t="s">
        <v>201</v>
      </c>
      <c r="C11" s="112"/>
      <c r="D11" s="112"/>
      <c r="E11" s="113"/>
      <c r="F11" s="75" t="s">
        <v>202</v>
      </c>
    </row>
    <row r="12" spans="1:7" ht="23.25" customHeight="1" x14ac:dyDescent="0.25">
      <c r="A12" s="76">
        <v>1</v>
      </c>
      <c r="B12" s="105" t="s">
        <v>203</v>
      </c>
      <c r="C12" s="106"/>
      <c r="D12" s="106"/>
      <c r="E12" s="107"/>
      <c r="F12" s="77">
        <v>0</v>
      </c>
    </row>
    <row r="13" spans="1:7" ht="23.25" customHeight="1" x14ac:dyDescent="0.25">
      <c r="A13" s="76">
        <v>2</v>
      </c>
      <c r="B13" s="105" t="s">
        <v>204</v>
      </c>
      <c r="C13" s="106"/>
      <c r="D13" s="106"/>
      <c r="E13" s="107"/>
      <c r="F13" s="89">
        <v>10033.719999999999</v>
      </c>
      <c r="G13" s="1">
        <v>10033.719999999999</v>
      </c>
    </row>
    <row r="14" spans="1:7" ht="39.75" customHeight="1" x14ac:dyDescent="0.25">
      <c r="A14" s="76">
        <v>3</v>
      </c>
      <c r="B14" s="105" t="s">
        <v>205</v>
      </c>
      <c r="C14" s="106"/>
      <c r="D14" s="106"/>
      <c r="E14" s="107"/>
      <c r="F14" s="89">
        <v>8994.8827836700002</v>
      </c>
      <c r="G14" s="1">
        <v>8994.8827836700002</v>
      </c>
    </row>
    <row r="15" spans="1:7" ht="37.5" customHeight="1" x14ac:dyDescent="0.25">
      <c r="A15" s="76">
        <v>3.1</v>
      </c>
      <c r="B15" s="105" t="s">
        <v>1</v>
      </c>
      <c r="C15" s="106"/>
      <c r="D15" s="106"/>
      <c r="E15" s="107"/>
      <c r="F15" s="70">
        <v>7738.7907096700001</v>
      </c>
      <c r="G15" s="1">
        <v>7738.7907096700001</v>
      </c>
    </row>
    <row r="16" spans="1:7" ht="42.75" customHeight="1" x14ac:dyDescent="0.25">
      <c r="A16" s="76">
        <v>3.2</v>
      </c>
      <c r="B16" s="105" t="s">
        <v>206</v>
      </c>
      <c r="C16" s="106"/>
      <c r="D16" s="106"/>
      <c r="E16" s="107"/>
      <c r="F16" s="70">
        <v>1256.0920740000001</v>
      </c>
      <c r="G16" s="1">
        <v>1256.0920740000001</v>
      </c>
    </row>
    <row r="17" spans="1:12" ht="23.25" customHeight="1" thickBot="1" x14ac:dyDescent="0.3">
      <c r="A17" s="78">
        <v>4</v>
      </c>
      <c r="B17" s="108" t="s">
        <v>207</v>
      </c>
      <c r="C17" s="109"/>
      <c r="D17" s="109"/>
      <c r="E17" s="110"/>
      <c r="F17" s="90">
        <v>1035.69</v>
      </c>
      <c r="G17" s="1">
        <v>1035.69</v>
      </c>
    </row>
    <row r="21" spans="1:12" ht="20.25" x14ac:dyDescent="0.25">
      <c r="A21" s="95" t="s">
        <v>103</v>
      </c>
      <c r="B21" s="95"/>
      <c r="C21" s="95"/>
      <c r="D21" s="95"/>
      <c r="E21" s="95"/>
      <c r="F21" s="95"/>
    </row>
    <row r="22" spans="1:12" ht="20.25" x14ac:dyDescent="0.25">
      <c r="A22" s="95" t="s">
        <v>102</v>
      </c>
      <c r="B22" s="95"/>
      <c r="C22" s="95"/>
      <c r="D22" s="95"/>
      <c r="E22" s="95"/>
      <c r="F22" s="95"/>
    </row>
    <row r="23" spans="1:12" ht="21" thickBot="1" x14ac:dyDescent="0.3">
      <c r="A23" s="83"/>
      <c r="B23" s="83"/>
      <c r="C23" s="83"/>
      <c r="D23" s="83"/>
      <c r="E23" s="83"/>
      <c r="F23" s="87" t="s">
        <v>228</v>
      </c>
    </row>
    <row r="24" spans="1:12" ht="30" customHeight="1" x14ac:dyDescent="0.25">
      <c r="A24" s="91" t="s">
        <v>0</v>
      </c>
      <c r="B24" s="93" t="s">
        <v>3</v>
      </c>
      <c r="C24" s="93" t="s">
        <v>56</v>
      </c>
      <c r="D24" s="93" t="s">
        <v>4</v>
      </c>
      <c r="E24" s="93"/>
      <c r="F24" s="101"/>
      <c r="G24" s="1">
        <v>1000</v>
      </c>
    </row>
    <row r="25" spans="1:12" ht="42" customHeight="1" thickBot="1" x14ac:dyDescent="0.3">
      <c r="A25" s="92"/>
      <c r="B25" s="94"/>
      <c r="C25" s="94"/>
      <c r="D25" s="4" t="s">
        <v>5</v>
      </c>
      <c r="E25" s="4" t="s">
        <v>6</v>
      </c>
      <c r="F25" s="28" t="s">
        <v>7</v>
      </c>
    </row>
    <row r="26" spans="1:12" ht="57" customHeight="1" x14ac:dyDescent="0.3">
      <c r="A26" s="5">
        <v>1</v>
      </c>
      <c r="B26" s="29" t="s">
        <v>58</v>
      </c>
      <c r="C26" s="6">
        <v>3</v>
      </c>
      <c r="D26" s="6" t="s">
        <v>57</v>
      </c>
      <c r="E26" s="6" t="s">
        <v>241</v>
      </c>
      <c r="F26" s="49">
        <v>1319.8925465699999</v>
      </c>
      <c r="G26" s="65">
        <v>1319892.54657</v>
      </c>
      <c r="H26" s="65" t="s">
        <v>178</v>
      </c>
      <c r="I26" s="65">
        <v>1346686.1465700001</v>
      </c>
      <c r="J26" s="65">
        <f>+G26-I26</f>
        <v>-26793.600000000093</v>
      </c>
      <c r="K26" s="1">
        <f>+I26-G26</f>
        <v>26793.600000000093</v>
      </c>
    </row>
    <row r="27" spans="1:12" ht="57" customHeight="1" x14ac:dyDescent="0.3">
      <c r="A27" s="8">
        <v>2</v>
      </c>
      <c r="B27" s="17" t="s">
        <v>8</v>
      </c>
      <c r="C27" s="9">
        <v>10</v>
      </c>
      <c r="D27" s="9" t="s">
        <v>9</v>
      </c>
      <c r="E27" s="9" t="s">
        <v>199</v>
      </c>
      <c r="F27" s="50">
        <v>1522.211272</v>
      </c>
      <c r="G27" s="68">
        <v>1522211.2720000001</v>
      </c>
      <c r="H27" s="65" t="s">
        <v>184</v>
      </c>
      <c r="I27" s="65">
        <v>1581736.5220000001</v>
      </c>
      <c r="J27" s="65">
        <f t="shared" ref="J27:J34" si="0">+G27-I27</f>
        <v>-59525.25</v>
      </c>
      <c r="K27" s="1">
        <f t="shared" ref="K27:K34" si="1">+I27-G27</f>
        <v>59525.25</v>
      </c>
    </row>
    <row r="28" spans="1:12" ht="57" customHeight="1" x14ac:dyDescent="0.3">
      <c r="A28" s="8">
        <v>3</v>
      </c>
      <c r="B28" s="17" t="s">
        <v>10</v>
      </c>
      <c r="C28" s="9">
        <v>1</v>
      </c>
      <c r="D28" s="9" t="s">
        <v>9</v>
      </c>
      <c r="E28" s="9" t="s">
        <v>198</v>
      </c>
      <c r="F28" s="50">
        <v>421.398799</v>
      </c>
      <c r="G28" s="65">
        <v>421398.799</v>
      </c>
      <c r="H28" s="65" t="s">
        <v>180</v>
      </c>
      <c r="I28" s="65">
        <v>421398.799</v>
      </c>
      <c r="J28" s="65">
        <f t="shared" si="0"/>
        <v>0</v>
      </c>
      <c r="K28" s="1">
        <f t="shared" si="1"/>
        <v>0</v>
      </c>
    </row>
    <row r="29" spans="1:12" ht="57" customHeight="1" x14ac:dyDescent="0.3">
      <c r="A29" s="8">
        <v>4</v>
      </c>
      <c r="B29" s="17" t="s">
        <v>11</v>
      </c>
      <c r="C29" s="9">
        <v>4</v>
      </c>
      <c r="D29" s="9" t="s">
        <v>9</v>
      </c>
      <c r="E29" s="9" t="s">
        <v>197</v>
      </c>
      <c r="F29" s="50">
        <v>1074.0825669999999</v>
      </c>
      <c r="G29" s="65">
        <v>1074082.567</v>
      </c>
      <c r="H29" s="65" t="s">
        <v>182</v>
      </c>
      <c r="I29" s="65">
        <v>1074082.567</v>
      </c>
      <c r="J29" s="65">
        <f t="shared" si="0"/>
        <v>0</v>
      </c>
      <c r="K29" s="1">
        <f t="shared" si="1"/>
        <v>0</v>
      </c>
    </row>
    <row r="30" spans="1:12" ht="57" customHeight="1" x14ac:dyDescent="0.3">
      <c r="A30" s="8">
        <v>5</v>
      </c>
      <c r="B30" s="17" t="s">
        <v>12</v>
      </c>
      <c r="C30" s="9">
        <v>4</v>
      </c>
      <c r="D30" s="9" t="s">
        <v>9</v>
      </c>
      <c r="E30" s="9" t="s">
        <v>197</v>
      </c>
      <c r="F30" s="50">
        <v>354.83774209999996</v>
      </c>
      <c r="G30" s="65">
        <v>354837.74209999997</v>
      </c>
      <c r="H30" s="65" t="s">
        <v>181</v>
      </c>
      <c r="I30" s="65">
        <v>354837.74209999997</v>
      </c>
      <c r="J30" s="65">
        <f t="shared" si="0"/>
        <v>0</v>
      </c>
      <c r="K30" s="1">
        <f t="shared" si="1"/>
        <v>0</v>
      </c>
    </row>
    <row r="31" spans="1:12" ht="57" customHeight="1" x14ac:dyDescent="0.3">
      <c r="A31" s="8">
        <v>6</v>
      </c>
      <c r="B31" s="17" t="s">
        <v>13</v>
      </c>
      <c r="C31" s="9">
        <v>10</v>
      </c>
      <c r="D31" s="9" t="s">
        <v>57</v>
      </c>
      <c r="E31" s="9" t="s">
        <v>242</v>
      </c>
      <c r="F31" s="71">
        <v>1972.6983439999999</v>
      </c>
      <c r="G31" s="65">
        <v>1972698.3439999998</v>
      </c>
      <c r="H31" s="65" t="s">
        <v>177</v>
      </c>
      <c r="I31" s="65">
        <v>2227602.8439999996</v>
      </c>
      <c r="J31" s="65">
        <f t="shared" si="0"/>
        <v>-254904.49999999977</v>
      </c>
      <c r="K31" s="1">
        <f t="shared" si="1"/>
        <v>254904.49999999977</v>
      </c>
      <c r="L31" s="1">
        <f>0.37+5+3.7+5+0.5+8.3+2.5+8+4.3+1.5</f>
        <v>39.17</v>
      </c>
    </row>
    <row r="32" spans="1:12" ht="57" customHeight="1" x14ac:dyDescent="0.3">
      <c r="A32" s="8">
        <v>7</v>
      </c>
      <c r="B32" s="17" t="s">
        <v>14</v>
      </c>
      <c r="C32" s="9">
        <v>1</v>
      </c>
      <c r="D32" s="9" t="s">
        <v>196</v>
      </c>
      <c r="E32" s="9" t="s">
        <v>195</v>
      </c>
      <c r="F32" s="50">
        <v>482.62850400000002</v>
      </c>
      <c r="G32" s="65">
        <v>482628.50400000002</v>
      </c>
      <c r="H32" s="65" t="s">
        <v>185</v>
      </c>
      <c r="I32" s="65">
        <v>482628.50400000002</v>
      </c>
      <c r="J32" s="65">
        <f t="shared" si="0"/>
        <v>0</v>
      </c>
      <c r="K32" s="1">
        <f t="shared" si="1"/>
        <v>0</v>
      </c>
    </row>
    <row r="33" spans="1:11" ht="57" customHeight="1" x14ac:dyDescent="0.3">
      <c r="A33" s="8">
        <v>8</v>
      </c>
      <c r="B33" s="46" t="s">
        <v>101</v>
      </c>
      <c r="C33" s="9">
        <v>1</v>
      </c>
      <c r="D33" s="9" t="s">
        <v>9</v>
      </c>
      <c r="E33" s="9" t="s">
        <v>198</v>
      </c>
      <c r="F33" s="50">
        <v>449.73209000000003</v>
      </c>
      <c r="G33" s="65">
        <v>449732.09</v>
      </c>
      <c r="H33" s="65" t="s">
        <v>183</v>
      </c>
      <c r="I33" s="65">
        <v>449732.09</v>
      </c>
      <c r="J33" s="65">
        <f t="shared" si="0"/>
        <v>0</v>
      </c>
      <c r="K33" s="1">
        <f t="shared" si="1"/>
        <v>0</v>
      </c>
    </row>
    <row r="34" spans="1:11" ht="57" customHeight="1" thickBot="1" x14ac:dyDescent="0.35">
      <c r="A34" s="11">
        <v>9</v>
      </c>
      <c r="B34" s="18" t="s">
        <v>15</v>
      </c>
      <c r="C34" s="12">
        <v>1</v>
      </c>
      <c r="D34" s="12" t="s">
        <v>9</v>
      </c>
      <c r="E34" s="54" t="s">
        <v>198</v>
      </c>
      <c r="F34" s="51">
        <v>141.30884499999999</v>
      </c>
      <c r="G34" s="65">
        <v>141308.845</v>
      </c>
      <c r="H34" s="65" t="s">
        <v>179</v>
      </c>
      <c r="I34" s="65">
        <v>188630.63500000001</v>
      </c>
      <c r="J34" s="65">
        <f t="shared" si="0"/>
        <v>-47321.790000000008</v>
      </c>
      <c r="K34" s="1">
        <f t="shared" si="1"/>
        <v>47321.790000000008</v>
      </c>
    </row>
    <row r="35" spans="1:11" ht="24" thickBot="1" x14ac:dyDescent="0.4">
      <c r="A35" s="115" t="s">
        <v>16</v>
      </c>
      <c r="B35" s="99"/>
      <c r="C35" s="15">
        <f>+SUM(C26:C34)</f>
        <v>35</v>
      </c>
      <c r="D35" s="15" t="s">
        <v>17</v>
      </c>
      <c r="E35" s="15" t="s">
        <v>17</v>
      </c>
      <c r="F35" s="52">
        <f>+SUM(F26:F34)</f>
        <v>7738.7907096699992</v>
      </c>
      <c r="G35" s="69">
        <f>SUM(G26:G34)</f>
        <v>7738790.7096699998</v>
      </c>
      <c r="H35" s="65"/>
      <c r="I35" s="69">
        <f>SUM(I26:I34)</f>
        <v>8127335.8496699994</v>
      </c>
      <c r="J35" s="65"/>
    </row>
    <row r="37" spans="1:11" ht="6" customHeight="1" x14ac:dyDescent="0.3">
      <c r="F37" s="63"/>
      <c r="H37" s="65">
        <f>+G35-I35</f>
        <v>-388545.13999999966</v>
      </c>
      <c r="I37" s="65"/>
      <c r="J37" s="65"/>
    </row>
    <row r="38" spans="1:11" ht="20.25" x14ac:dyDescent="0.3">
      <c r="B38" s="88" t="s">
        <v>186</v>
      </c>
      <c r="H38" s="65"/>
      <c r="I38" s="65"/>
      <c r="J38" s="65"/>
    </row>
    <row r="39" spans="1:11" ht="40.5" customHeight="1" x14ac:dyDescent="0.25">
      <c r="B39" s="114" t="s">
        <v>230</v>
      </c>
      <c r="C39" s="114"/>
      <c r="D39" s="114"/>
      <c r="E39" s="114"/>
      <c r="F39" s="114"/>
    </row>
    <row r="40" spans="1:11" ht="38.25" customHeight="1" x14ac:dyDescent="0.3">
      <c r="B40" s="114" t="s">
        <v>229</v>
      </c>
      <c r="C40" s="114"/>
      <c r="D40" s="114"/>
      <c r="E40" s="114"/>
      <c r="F40" s="114"/>
      <c r="I40" s="66"/>
    </row>
    <row r="41" spans="1:11" ht="22.5" x14ac:dyDescent="0.3">
      <c r="B41" s="100"/>
      <c r="C41" s="100"/>
      <c r="D41" s="100"/>
      <c r="E41" s="100"/>
      <c r="F41" s="100"/>
      <c r="H41" s="67" t="e">
        <f>+#REF!-I41</f>
        <v>#REF!</v>
      </c>
      <c r="I41" s="66">
        <f>+'16.2-илова'!M46</f>
        <v>7738790.7096700007</v>
      </c>
    </row>
  </sheetData>
  <mergeCells count="24">
    <mergeCell ref="B39:F39"/>
    <mergeCell ref="B40:F40"/>
    <mergeCell ref="B41:F41"/>
    <mergeCell ref="D3:F3"/>
    <mergeCell ref="D4:F4"/>
    <mergeCell ref="D5:F5"/>
    <mergeCell ref="A21:F21"/>
    <mergeCell ref="A22:F22"/>
    <mergeCell ref="D24:F24"/>
    <mergeCell ref="A35:B35"/>
    <mergeCell ref="A24:A25"/>
    <mergeCell ref="B24:B25"/>
    <mergeCell ref="C24:C25"/>
    <mergeCell ref="D1:F1"/>
    <mergeCell ref="D2:F2"/>
    <mergeCell ref="B16:E16"/>
    <mergeCell ref="B17:E17"/>
    <mergeCell ref="B11:E11"/>
    <mergeCell ref="B12:E12"/>
    <mergeCell ref="B13:E13"/>
    <mergeCell ref="B14:E14"/>
    <mergeCell ref="B15:E15"/>
    <mergeCell ref="A7:F7"/>
    <mergeCell ref="A8:F8"/>
  </mergeCells>
  <printOptions horizontalCentered="1"/>
  <pageMargins left="0.39370078740157483" right="0.39370078740157483" top="0.59055118110236227" bottom="0.39370078740157483" header="0.31496062992125984" footer="0.31496062992125984"/>
  <pageSetup paperSize="9" scale="6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zoomScale="55" zoomScaleNormal="70" zoomScaleSheetLayoutView="55" workbookViewId="0">
      <pane xSplit="2" ySplit="10" topLeftCell="C11" activePane="bottomRight" state="frozen"/>
      <selection pane="topRight" activeCell="C1" sqref="C1"/>
      <selection pane="bottomLeft" activeCell="A5" sqref="A5"/>
      <selection pane="bottomRight" activeCell="R46" sqref="R46"/>
    </sheetView>
  </sheetViews>
  <sheetFormatPr defaultRowHeight="15" x14ac:dyDescent="0.25"/>
  <cols>
    <col min="1" max="1" width="9.140625" style="2"/>
    <col min="2" max="2" width="21.28515625" style="2" customWidth="1"/>
    <col min="3" max="3" width="14.7109375" style="2" customWidth="1"/>
    <col min="4" max="4" width="11.85546875" style="2" customWidth="1"/>
    <col min="5" max="6" width="11.5703125" style="2" customWidth="1"/>
    <col min="7" max="7" width="36.42578125" style="44" hidden="1" customWidth="1"/>
    <col min="8" max="8" width="36.42578125" style="44" customWidth="1"/>
    <col min="9" max="9" width="30" style="2" customWidth="1"/>
    <col min="10" max="10" width="20.85546875" style="45" customWidth="1"/>
    <col min="11" max="11" width="18.140625" style="45" customWidth="1"/>
    <col min="12" max="12" width="16.42578125" style="45" customWidth="1"/>
    <col min="13" max="13" width="20.42578125" style="45" customWidth="1"/>
    <col min="14" max="14" width="16.42578125" style="45" customWidth="1"/>
    <col min="15" max="15" width="9.140625" style="2"/>
    <col min="16" max="16" width="18.28515625" style="2" customWidth="1"/>
    <col min="17" max="17" width="13.5703125" style="2" bestFit="1" customWidth="1"/>
    <col min="18" max="16384" width="9.140625" style="2"/>
  </cols>
  <sheetData>
    <row r="1" spans="1:16" ht="22.5" x14ac:dyDescent="0.25">
      <c r="L1" s="100" t="s">
        <v>208</v>
      </c>
      <c r="M1" s="100"/>
      <c r="N1" s="100"/>
    </row>
    <row r="2" spans="1:16" ht="22.5" x14ac:dyDescent="0.25">
      <c r="L2" s="100" t="s">
        <v>209</v>
      </c>
      <c r="M2" s="100"/>
      <c r="N2" s="100"/>
    </row>
    <row r="3" spans="1:16" ht="22.5" x14ac:dyDescent="0.25">
      <c r="L3" s="100" t="s">
        <v>213</v>
      </c>
      <c r="M3" s="100"/>
      <c r="N3" s="100"/>
    </row>
    <row r="6" spans="1:16" ht="66.75" customHeight="1" x14ac:dyDescent="0.25">
      <c r="A6" s="127" t="s">
        <v>105</v>
      </c>
      <c r="B6" s="127"/>
      <c r="C6" s="127"/>
      <c r="D6" s="127"/>
      <c r="E6" s="127"/>
      <c r="F6" s="127"/>
      <c r="G6" s="127"/>
      <c r="H6" s="127"/>
      <c r="I6" s="127"/>
      <c r="J6" s="127"/>
      <c r="K6" s="127"/>
      <c r="L6" s="127"/>
      <c r="M6" s="127"/>
      <c r="N6" s="127"/>
    </row>
    <row r="7" spans="1:16" ht="24" customHeight="1" x14ac:dyDescent="0.3">
      <c r="A7" s="56"/>
      <c r="B7" s="84" t="s">
        <v>212</v>
      </c>
      <c r="C7" s="85"/>
      <c r="D7" s="85"/>
      <c r="E7" s="85"/>
      <c r="F7" s="85"/>
      <c r="G7" s="85"/>
      <c r="H7" s="85"/>
      <c r="I7" s="85"/>
      <c r="J7" s="85"/>
      <c r="K7" s="85"/>
      <c r="L7" s="85"/>
      <c r="M7" s="125" t="s">
        <v>240</v>
      </c>
      <c r="N7" s="125"/>
    </row>
    <row r="8" spans="1:16" ht="21" thickBot="1" x14ac:dyDescent="0.3">
      <c r="A8" s="83"/>
      <c r="B8" s="83"/>
      <c r="C8" s="83"/>
      <c r="D8" s="83"/>
      <c r="E8" s="83"/>
      <c r="F8" s="83"/>
      <c r="G8" s="83"/>
      <c r="H8" s="83"/>
      <c r="I8" s="83"/>
      <c r="J8" s="83"/>
      <c r="K8" s="83"/>
      <c r="L8" s="83"/>
      <c r="M8" s="126" t="s">
        <v>211</v>
      </c>
      <c r="N8" s="126"/>
    </row>
    <row r="9" spans="1:16" ht="39" customHeight="1" x14ac:dyDescent="0.25">
      <c r="A9" s="118" t="s">
        <v>0</v>
      </c>
      <c r="B9" s="120" t="s">
        <v>41</v>
      </c>
      <c r="C9" s="120" t="s">
        <v>42</v>
      </c>
      <c r="D9" s="120" t="s">
        <v>43</v>
      </c>
      <c r="E9" s="120"/>
      <c r="F9" s="120"/>
      <c r="G9" s="122" t="s">
        <v>44</v>
      </c>
      <c r="H9" s="120" t="s">
        <v>44</v>
      </c>
      <c r="I9" s="120" t="s">
        <v>45</v>
      </c>
      <c r="J9" s="120"/>
      <c r="K9" s="120"/>
      <c r="L9" s="120"/>
      <c r="M9" s="120"/>
      <c r="N9" s="124"/>
    </row>
    <row r="10" spans="1:16" ht="107.25" customHeight="1" thickBot="1" x14ac:dyDescent="0.3">
      <c r="A10" s="119"/>
      <c r="B10" s="121"/>
      <c r="C10" s="121"/>
      <c r="D10" s="31" t="s">
        <v>46</v>
      </c>
      <c r="E10" s="31" t="s">
        <v>47</v>
      </c>
      <c r="F10" s="31" t="s">
        <v>48</v>
      </c>
      <c r="G10" s="123"/>
      <c r="H10" s="121"/>
      <c r="I10" s="31" t="s">
        <v>49</v>
      </c>
      <c r="J10" s="31" t="s">
        <v>50</v>
      </c>
      <c r="K10" s="31" t="s">
        <v>51</v>
      </c>
      <c r="L10" s="31" t="s">
        <v>52</v>
      </c>
      <c r="M10" s="31" t="s">
        <v>53</v>
      </c>
      <c r="N10" s="32" t="s">
        <v>54</v>
      </c>
    </row>
    <row r="11" spans="1:16" ht="45" x14ac:dyDescent="0.25">
      <c r="A11" s="33">
        <v>1</v>
      </c>
      <c r="B11" s="47" t="s">
        <v>106</v>
      </c>
      <c r="C11" s="35">
        <f>+SUM(D11:F11)</f>
        <v>1037</v>
      </c>
      <c r="D11" s="36">
        <v>26</v>
      </c>
      <c r="E11" s="36">
        <v>0</v>
      </c>
      <c r="F11" s="36">
        <v>1011</v>
      </c>
      <c r="G11" s="40" t="s">
        <v>96</v>
      </c>
      <c r="H11" s="40" t="s">
        <v>218</v>
      </c>
      <c r="I11" s="34" t="s">
        <v>59</v>
      </c>
      <c r="J11" s="37">
        <v>200000</v>
      </c>
      <c r="K11" s="37">
        <v>189689.05600000001</v>
      </c>
      <c r="L11" s="37">
        <v>189689.05600000001</v>
      </c>
      <c r="M11" s="37">
        <v>189689.05600000001</v>
      </c>
      <c r="N11" s="38">
        <f>+L11-M11</f>
        <v>0</v>
      </c>
      <c r="O11" s="2" t="s">
        <v>141</v>
      </c>
    </row>
    <row r="12" spans="1:16" ht="45" x14ac:dyDescent="0.25">
      <c r="A12" s="39">
        <f>1+A11</f>
        <v>2</v>
      </c>
      <c r="B12" s="48" t="s">
        <v>107</v>
      </c>
      <c r="C12" s="35">
        <f t="shared" ref="C12" si="0">+SUM(D12:F12)</f>
        <v>996</v>
      </c>
      <c r="D12" s="40">
        <v>5</v>
      </c>
      <c r="E12" s="40">
        <v>289</v>
      </c>
      <c r="F12" s="40">
        <v>702</v>
      </c>
      <c r="G12" s="40" t="s">
        <v>96</v>
      </c>
      <c r="H12" s="40" t="s">
        <v>219</v>
      </c>
      <c r="I12" s="30" t="s">
        <v>60</v>
      </c>
      <c r="J12" s="41">
        <v>300000</v>
      </c>
      <c r="K12" s="41">
        <v>299537.13</v>
      </c>
      <c r="L12" s="37">
        <v>299537.13</v>
      </c>
      <c r="M12" s="41">
        <v>299537.13</v>
      </c>
      <c r="N12" s="38">
        <f t="shared" ref="N12:N45" si="1">+L12-M12</f>
        <v>0</v>
      </c>
      <c r="O12" s="2" t="s">
        <v>142</v>
      </c>
    </row>
    <row r="13" spans="1:16" ht="45" x14ac:dyDescent="0.25">
      <c r="A13" s="39">
        <f t="shared" ref="A13:A45" si="2">1+A12</f>
        <v>3</v>
      </c>
      <c r="B13" s="48" t="s">
        <v>108</v>
      </c>
      <c r="C13" s="35">
        <f t="shared" ref="C13:C45" si="3">+SUM(D13:F13)</f>
        <v>732</v>
      </c>
      <c r="D13" s="40">
        <v>124</v>
      </c>
      <c r="E13" s="40">
        <v>0</v>
      </c>
      <c r="F13" s="40">
        <v>608</v>
      </c>
      <c r="G13" s="40" t="s">
        <v>97</v>
      </c>
      <c r="H13" s="40" t="s">
        <v>143</v>
      </c>
      <c r="I13" s="30" t="s">
        <v>61</v>
      </c>
      <c r="J13" s="41">
        <v>84000</v>
      </c>
      <c r="K13" s="41">
        <v>84523.656000000003</v>
      </c>
      <c r="L13" s="37">
        <v>84523.656000000003</v>
      </c>
      <c r="M13" s="41">
        <v>80297.472999999998</v>
      </c>
      <c r="N13" s="38">
        <f t="shared" si="1"/>
        <v>4226.1830000000045</v>
      </c>
      <c r="O13" s="2" t="s">
        <v>143</v>
      </c>
      <c r="P13" s="2">
        <v>4226.183</v>
      </c>
    </row>
    <row r="14" spans="1:16" ht="26.25" customHeight="1" x14ac:dyDescent="0.25">
      <c r="A14" s="39">
        <f t="shared" si="2"/>
        <v>4</v>
      </c>
      <c r="B14" s="48" t="s">
        <v>109</v>
      </c>
      <c r="C14" s="35">
        <f t="shared" si="3"/>
        <v>668</v>
      </c>
      <c r="D14" s="40">
        <v>33</v>
      </c>
      <c r="E14" s="40">
        <v>0</v>
      </c>
      <c r="F14" s="40">
        <v>635</v>
      </c>
      <c r="G14" s="40" t="s">
        <v>95</v>
      </c>
      <c r="H14" s="40" t="s">
        <v>144</v>
      </c>
      <c r="I14" s="30" t="s">
        <v>62</v>
      </c>
      <c r="J14" s="41">
        <v>950000</v>
      </c>
      <c r="K14" s="41">
        <v>925343.2</v>
      </c>
      <c r="L14" s="41">
        <v>925343.2</v>
      </c>
      <c r="M14" s="41">
        <v>925343.2</v>
      </c>
      <c r="N14" s="38">
        <f t="shared" si="1"/>
        <v>0</v>
      </c>
      <c r="O14" s="2" t="s">
        <v>144</v>
      </c>
    </row>
    <row r="15" spans="1:16" ht="45" x14ac:dyDescent="0.25">
      <c r="A15" s="39">
        <f t="shared" si="2"/>
        <v>5</v>
      </c>
      <c r="B15" s="48" t="s">
        <v>110</v>
      </c>
      <c r="C15" s="35">
        <f t="shared" si="3"/>
        <v>597</v>
      </c>
      <c r="D15" s="40">
        <v>2</v>
      </c>
      <c r="E15" s="40">
        <v>102</v>
      </c>
      <c r="F15" s="40">
        <v>493</v>
      </c>
      <c r="G15" s="40" t="s">
        <v>97</v>
      </c>
      <c r="H15" s="40" t="s">
        <v>145</v>
      </c>
      <c r="I15" s="30" t="s">
        <v>63</v>
      </c>
      <c r="J15" s="41">
        <v>249000</v>
      </c>
      <c r="K15" s="41">
        <v>248250.35699999999</v>
      </c>
      <c r="L15" s="41">
        <v>248250.35699999999</v>
      </c>
      <c r="M15" s="41">
        <v>248250.35699999999</v>
      </c>
      <c r="N15" s="38">
        <f t="shared" si="1"/>
        <v>0</v>
      </c>
      <c r="O15" s="2" t="s">
        <v>145</v>
      </c>
    </row>
    <row r="16" spans="1:16" ht="45" x14ac:dyDescent="0.25">
      <c r="A16" s="39">
        <f t="shared" si="2"/>
        <v>6</v>
      </c>
      <c r="B16" s="48" t="s">
        <v>111</v>
      </c>
      <c r="C16" s="35">
        <f t="shared" si="3"/>
        <v>527</v>
      </c>
      <c r="D16" s="40">
        <v>5</v>
      </c>
      <c r="E16" s="40">
        <v>0</v>
      </c>
      <c r="F16" s="40">
        <v>522</v>
      </c>
      <c r="G16" s="40" t="s">
        <v>96</v>
      </c>
      <c r="H16" s="40" t="s">
        <v>220</v>
      </c>
      <c r="I16" s="30" t="s">
        <v>64</v>
      </c>
      <c r="J16" s="41">
        <v>400000</v>
      </c>
      <c r="K16" s="41">
        <v>396835</v>
      </c>
      <c r="L16" s="41">
        <v>396835</v>
      </c>
      <c r="M16" s="41">
        <v>337309.75</v>
      </c>
      <c r="N16" s="38">
        <f t="shared" si="1"/>
        <v>59525.25</v>
      </c>
      <c r="O16" s="2" t="s">
        <v>146</v>
      </c>
    </row>
    <row r="17" spans="1:24" ht="45" x14ac:dyDescent="0.25">
      <c r="A17" s="39">
        <f t="shared" si="2"/>
        <v>7</v>
      </c>
      <c r="B17" s="48" t="s">
        <v>112</v>
      </c>
      <c r="C17" s="35">
        <f t="shared" si="3"/>
        <v>470</v>
      </c>
      <c r="D17" s="40">
        <v>2</v>
      </c>
      <c r="E17" s="40">
        <v>0</v>
      </c>
      <c r="F17" s="40">
        <v>468</v>
      </c>
      <c r="G17" s="40" t="s">
        <v>96</v>
      </c>
      <c r="H17" s="40" t="s">
        <v>147</v>
      </c>
      <c r="I17" s="30" t="s">
        <v>65</v>
      </c>
      <c r="J17" s="41">
        <v>200000</v>
      </c>
      <c r="K17" s="41">
        <v>199240.54800000001</v>
      </c>
      <c r="L17" s="41">
        <v>199240.54800000001</v>
      </c>
      <c r="M17" s="41">
        <v>199240.54800000001</v>
      </c>
      <c r="N17" s="38">
        <f t="shared" si="1"/>
        <v>0</v>
      </c>
      <c r="O17" s="2" t="s">
        <v>147</v>
      </c>
    </row>
    <row r="18" spans="1:24" ht="45" x14ac:dyDescent="0.25">
      <c r="A18" s="39">
        <f t="shared" si="2"/>
        <v>8</v>
      </c>
      <c r="B18" s="48" t="s">
        <v>113</v>
      </c>
      <c r="C18" s="35">
        <f t="shared" si="3"/>
        <v>389</v>
      </c>
      <c r="D18" s="40">
        <v>3</v>
      </c>
      <c r="E18" s="40">
        <v>86</v>
      </c>
      <c r="F18" s="40">
        <v>300</v>
      </c>
      <c r="G18" s="40" t="s">
        <v>101</v>
      </c>
      <c r="H18" s="40" t="s">
        <v>148</v>
      </c>
      <c r="I18" s="30" t="s">
        <v>66</v>
      </c>
      <c r="J18" s="41">
        <v>450000</v>
      </c>
      <c r="K18" s="41">
        <v>449732.09</v>
      </c>
      <c r="L18" s="41">
        <v>449732.09</v>
      </c>
      <c r="M18" s="41">
        <v>449732.09</v>
      </c>
      <c r="N18" s="38">
        <f t="shared" si="1"/>
        <v>0</v>
      </c>
      <c r="O18" s="2" t="s">
        <v>148</v>
      </c>
    </row>
    <row r="19" spans="1:24" ht="45" x14ac:dyDescent="0.25">
      <c r="A19" s="39">
        <f t="shared" si="2"/>
        <v>9</v>
      </c>
      <c r="B19" s="48" t="s">
        <v>114</v>
      </c>
      <c r="C19" s="35">
        <f t="shared" si="3"/>
        <v>372</v>
      </c>
      <c r="D19" s="40">
        <v>9</v>
      </c>
      <c r="E19" s="40">
        <v>0</v>
      </c>
      <c r="F19" s="40">
        <v>363</v>
      </c>
      <c r="G19" s="40" t="s">
        <v>96</v>
      </c>
      <c r="H19" s="40" t="s">
        <v>221</v>
      </c>
      <c r="I19" s="30" t="s">
        <v>67</v>
      </c>
      <c r="J19" s="41">
        <v>50000</v>
      </c>
      <c r="K19" s="41">
        <v>49977.913999999997</v>
      </c>
      <c r="L19" s="41">
        <v>49977.913999999997</v>
      </c>
      <c r="M19" s="41">
        <v>49977.913999999997</v>
      </c>
      <c r="N19" s="38">
        <f t="shared" si="1"/>
        <v>0</v>
      </c>
      <c r="O19" s="2" t="s">
        <v>149</v>
      </c>
    </row>
    <row r="20" spans="1:24" ht="45" x14ac:dyDescent="0.25">
      <c r="A20" s="39">
        <f t="shared" si="2"/>
        <v>10</v>
      </c>
      <c r="B20" s="48" t="s">
        <v>115</v>
      </c>
      <c r="C20" s="35">
        <f t="shared" si="3"/>
        <v>348</v>
      </c>
      <c r="D20" s="40">
        <v>1</v>
      </c>
      <c r="E20" s="40">
        <v>0</v>
      </c>
      <c r="F20" s="40">
        <v>347</v>
      </c>
      <c r="G20" s="40" t="s">
        <v>100</v>
      </c>
      <c r="H20" s="40" t="s">
        <v>222</v>
      </c>
      <c r="I20" s="30" t="s">
        <v>68</v>
      </c>
      <c r="J20" s="41">
        <v>500000</v>
      </c>
      <c r="K20" s="41">
        <v>496645.10600000003</v>
      </c>
      <c r="L20" s="41">
        <v>496645.10600000003</v>
      </c>
      <c r="M20" s="41">
        <v>421398.799</v>
      </c>
      <c r="N20" s="38">
        <f t="shared" si="1"/>
        <v>75246.30700000003</v>
      </c>
      <c r="O20" s="2" t="s">
        <v>150</v>
      </c>
      <c r="Q20" s="2">
        <v>75246307</v>
      </c>
    </row>
    <row r="21" spans="1:24" ht="45" x14ac:dyDescent="0.25">
      <c r="A21" s="39">
        <f t="shared" si="2"/>
        <v>11</v>
      </c>
      <c r="B21" s="48" t="s">
        <v>116</v>
      </c>
      <c r="C21" s="35">
        <f t="shared" si="3"/>
        <v>302</v>
      </c>
      <c r="D21" s="40">
        <v>0</v>
      </c>
      <c r="E21" s="40">
        <v>0</v>
      </c>
      <c r="F21" s="40">
        <v>302</v>
      </c>
      <c r="G21" s="40" t="s">
        <v>98</v>
      </c>
      <c r="H21" s="40" t="s">
        <v>151</v>
      </c>
      <c r="I21" s="30" t="s">
        <v>69</v>
      </c>
      <c r="J21" s="41">
        <v>140000</v>
      </c>
      <c r="K21" s="41">
        <v>144800</v>
      </c>
      <c r="L21" s="41">
        <v>144800</v>
      </c>
      <c r="M21" s="41">
        <v>144800</v>
      </c>
      <c r="N21" s="38">
        <f t="shared" si="1"/>
        <v>0</v>
      </c>
      <c r="O21" s="2" t="s">
        <v>151</v>
      </c>
    </row>
    <row r="22" spans="1:24" ht="45" x14ac:dyDescent="0.25">
      <c r="A22" s="39">
        <f t="shared" si="2"/>
        <v>12</v>
      </c>
      <c r="B22" s="48" t="s">
        <v>117</v>
      </c>
      <c r="C22" s="35">
        <f t="shared" si="3"/>
        <v>301</v>
      </c>
      <c r="D22" s="40">
        <v>0</v>
      </c>
      <c r="E22" s="40">
        <v>0</v>
      </c>
      <c r="F22" s="40">
        <v>301</v>
      </c>
      <c r="G22" s="40" t="s">
        <v>98</v>
      </c>
      <c r="H22" s="40" t="s">
        <v>152</v>
      </c>
      <c r="I22" s="30" t="s">
        <v>70</v>
      </c>
      <c r="J22" s="41">
        <v>100000</v>
      </c>
      <c r="K22" s="41">
        <v>99289.160999999993</v>
      </c>
      <c r="L22" s="41">
        <v>99289.160999999993</v>
      </c>
      <c r="M22" s="41">
        <v>99289.160999999993</v>
      </c>
      <c r="N22" s="38">
        <f t="shared" si="1"/>
        <v>0</v>
      </c>
      <c r="O22" s="2" t="s">
        <v>152</v>
      </c>
    </row>
    <row r="23" spans="1:24" ht="45" x14ac:dyDescent="0.25">
      <c r="A23" s="39">
        <f t="shared" si="2"/>
        <v>13</v>
      </c>
      <c r="B23" s="48" t="s">
        <v>118</v>
      </c>
      <c r="C23" s="35">
        <f t="shared" si="3"/>
        <v>275</v>
      </c>
      <c r="D23" s="40">
        <v>2</v>
      </c>
      <c r="E23" s="40">
        <v>0</v>
      </c>
      <c r="F23" s="40">
        <v>273</v>
      </c>
      <c r="G23" s="40" t="s">
        <v>99</v>
      </c>
      <c r="H23" s="40" t="s">
        <v>153</v>
      </c>
      <c r="I23" s="30" t="s">
        <v>71</v>
      </c>
      <c r="J23" s="41">
        <v>170000</v>
      </c>
      <c r="K23" s="41">
        <v>164861.93599999999</v>
      </c>
      <c r="L23" s="41">
        <v>164861.93599999999</v>
      </c>
      <c r="M23" s="41">
        <v>164861.93599999999</v>
      </c>
      <c r="N23" s="38">
        <f t="shared" si="1"/>
        <v>0</v>
      </c>
      <c r="O23" s="2" t="s">
        <v>153</v>
      </c>
    </row>
    <row r="24" spans="1:24" ht="45" x14ac:dyDescent="0.25">
      <c r="A24" s="39">
        <f t="shared" si="2"/>
        <v>14</v>
      </c>
      <c r="B24" s="48" t="s">
        <v>119</v>
      </c>
      <c r="C24" s="35">
        <f t="shared" si="3"/>
        <v>271</v>
      </c>
      <c r="D24" s="40">
        <v>2</v>
      </c>
      <c r="E24" s="40">
        <v>11</v>
      </c>
      <c r="F24" s="40">
        <v>258</v>
      </c>
      <c r="G24" s="40" t="s">
        <v>99</v>
      </c>
      <c r="H24" s="40" t="s">
        <v>154</v>
      </c>
      <c r="I24" s="30" t="s">
        <v>72</v>
      </c>
      <c r="J24" s="41">
        <v>50000</v>
      </c>
      <c r="K24" s="41">
        <v>49825</v>
      </c>
      <c r="L24" s="41">
        <v>49825</v>
      </c>
      <c r="M24" s="41">
        <v>49825</v>
      </c>
      <c r="N24" s="38">
        <f t="shared" si="1"/>
        <v>0</v>
      </c>
      <c r="O24" s="2" t="s">
        <v>154</v>
      </c>
    </row>
    <row r="25" spans="1:24" ht="45" x14ac:dyDescent="0.25">
      <c r="A25" s="39">
        <f t="shared" si="2"/>
        <v>15</v>
      </c>
      <c r="B25" s="48" t="s">
        <v>120</v>
      </c>
      <c r="C25" s="35">
        <f t="shared" si="3"/>
        <v>261</v>
      </c>
      <c r="D25" s="40">
        <v>5</v>
      </c>
      <c r="E25" s="40">
        <v>61</v>
      </c>
      <c r="F25" s="40">
        <v>195</v>
      </c>
      <c r="G25" s="40" t="s">
        <v>96</v>
      </c>
      <c r="H25" s="40" t="s">
        <v>223</v>
      </c>
      <c r="I25" s="30" t="s">
        <v>73</v>
      </c>
      <c r="J25" s="41">
        <v>140000</v>
      </c>
      <c r="K25" s="41">
        <v>139886.92800000001</v>
      </c>
      <c r="L25" s="41">
        <v>139886.92800000001</v>
      </c>
      <c r="M25" s="41">
        <v>139886.92800000001</v>
      </c>
      <c r="N25" s="38">
        <f t="shared" si="1"/>
        <v>0</v>
      </c>
      <c r="O25" s="2" t="s">
        <v>155</v>
      </c>
    </row>
    <row r="26" spans="1:24" ht="45" x14ac:dyDescent="0.25">
      <c r="A26" s="39">
        <f t="shared" si="2"/>
        <v>16</v>
      </c>
      <c r="B26" s="48" t="s">
        <v>121</v>
      </c>
      <c r="C26" s="35">
        <f t="shared" si="3"/>
        <v>256</v>
      </c>
      <c r="D26" s="40">
        <v>1</v>
      </c>
      <c r="E26" s="40">
        <v>23</v>
      </c>
      <c r="F26" s="40">
        <v>232</v>
      </c>
      <c r="G26" s="40" t="s">
        <v>99</v>
      </c>
      <c r="H26" s="40" t="s">
        <v>156</v>
      </c>
      <c r="I26" s="30" t="s">
        <v>74</v>
      </c>
      <c r="J26" s="41">
        <v>540000</v>
      </c>
      <c r="K26" s="41">
        <v>537825</v>
      </c>
      <c r="L26" s="41">
        <v>537825</v>
      </c>
      <c r="M26" s="41">
        <v>537825</v>
      </c>
      <c r="N26" s="38">
        <f t="shared" si="1"/>
        <v>0</v>
      </c>
      <c r="O26" s="2" t="s">
        <v>156</v>
      </c>
    </row>
    <row r="27" spans="1:24" ht="30" customHeight="1" x14ac:dyDescent="0.25">
      <c r="A27" s="39">
        <f t="shared" si="2"/>
        <v>17</v>
      </c>
      <c r="B27" s="48" t="s">
        <v>122</v>
      </c>
      <c r="C27" s="35">
        <f t="shared" si="3"/>
        <v>251</v>
      </c>
      <c r="D27" s="40">
        <v>1</v>
      </c>
      <c r="E27" s="40">
        <v>0</v>
      </c>
      <c r="F27" s="40">
        <v>250</v>
      </c>
      <c r="G27" s="40" t="s">
        <v>95</v>
      </c>
      <c r="H27" s="40" t="s">
        <v>157</v>
      </c>
      <c r="I27" s="30" t="s">
        <v>75</v>
      </c>
      <c r="J27" s="41">
        <v>268000</v>
      </c>
      <c r="K27" s="41">
        <v>265863.2</v>
      </c>
      <c r="L27" s="41">
        <v>265863.2</v>
      </c>
      <c r="M27" s="41">
        <v>265863.2</v>
      </c>
      <c r="N27" s="38">
        <f t="shared" si="1"/>
        <v>0</v>
      </c>
      <c r="O27" s="2" t="s">
        <v>157</v>
      </c>
    </row>
    <row r="28" spans="1:24" ht="45" x14ac:dyDescent="0.25">
      <c r="A28" s="39">
        <f t="shared" si="2"/>
        <v>18</v>
      </c>
      <c r="B28" s="48" t="s">
        <v>123</v>
      </c>
      <c r="C28" s="35">
        <f t="shared" si="3"/>
        <v>248</v>
      </c>
      <c r="D28" s="40">
        <v>0</v>
      </c>
      <c r="E28" s="40">
        <v>0</v>
      </c>
      <c r="F28" s="40">
        <v>248</v>
      </c>
      <c r="G28" s="40" t="s">
        <v>96</v>
      </c>
      <c r="H28" s="40" t="s">
        <v>224</v>
      </c>
      <c r="I28" s="30" t="s">
        <v>76</v>
      </c>
      <c r="J28" s="41">
        <v>30000</v>
      </c>
      <c r="K28" s="41">
        <v>29853.432000000001</v>
      </c>
      <c r="L28" s="41">
        <v>29853.432000000001</v>
      </c>
      <c r="M28" s="41">
        <v>29853.432000000001</v>
      </c>
      <c r="N28" s="38">
        <f t="shared" si="1"/>
        <v>0</v>
      </c>
      <c r="O28" s="2" t="s">
        <v>158</v>
      </c>
    </row>
    <row r="29" spans="1:24" ht="45" x14ac:dyDescent="0.25">
      <c r="A29" s="39">
        <f t="shared" si="2"/>
        <v>19</v>
      </c>
      <c r="B29" s="48" t="s">
        <v>124</v>
      </c>
      <c r="C29" s="35">
        <f t="shared" si="3"/>
        <v>248</v>
      </c>
      <c r="D29" s="40">
        <v>41</v>
      </c>
      <c r="E29" s="40">
        <v>1</v>
      </c>
      <c r="F29" s="40">
        <v>206</v>
      </c>
      <c r="G29" s="40" t="s">
        <v>97</v>
      </c>
      <c r="H29" s="40" t="s">
        <v>214</v>
      </c>
      <c r="I29" s="30" t="s">
        <v>77</v>
      </c>
      <c r="J29" s="41">
        <v>110000</v>
      </c>
      <c r="K29" s="41">
        <v>99867.876000000004</v>
      </c>
      <c r="L29" s="41">
        <v>99867.876000000004</v>
      </c>
      <c r="M29" s="41">
        <v>99867.876000000004</v>
      </c>
      <c r="N29" s="38">
        <f t="shared" si="1"/>
        <v>0</v>
      </c>
      <c r="O29" s="2" t="s">
        <v>159</v>
      </c>
      <c r="R29" s="2" t="s">
        <v>187</v>
      </c>
      <c r="S29" s="2" t="s">
        <v>189</v>
      </c>
      <c r="T29" s="2" t="s">
        <v>188</v>
      </c>
      <c r="U29" s="2" t="s">
        <v>190</v>
      </c>
      <c r="V29" s="2" t="s">
        <v>191</v>
      </c>
      <c r="W29" s="2" t="s">
        <v>192</v>
      </c>
      <c r="X29" s="2">
        <f>24+1100+200+1000+1000+1000</f>
        <v>4324</v>
      </c>
    </row>
    <row r="30" spans="1:24" ht="30" x14ac:dyDescent="0.25">
      <c r="A30" s="39">
        <f t="shared" si="2"/>
        <v>20</v>
      </c>
      <c r="B30" s="48" t="s">
        <v>125</v>
      </c>
      <c r="C30" s="35">
        <f t="shared" si="3"/>
        <v>237</v>
      </c>
      <c r="D30" s="40">
        <v>2</v>
      </c>
      <c r="E30" s="40">
        <v>12</v>
      </c>
      <c r="F30" s="40">
        <v>223</v>
      </c>
      <c r="G30" s="40" t="s">
        <v>97</v>
      </c>
      <c r="H30" s="40" t="s">
        <v>160</v>
      </c>
      <c r="I30" s="30" t="s">
        <v>78</v>
      </c>
      <c r="J30" s="41">
        <v>300000</v>
      </c>
      <c r="K30" s="41">
        <v>298327.94300000003</v>
      </c>
      <c r="L30" s="41">
        <v>298327.94300000003</v>
      </c>
      <c r="M30" s="41">
        <v>247815.88200000001</v>
      </c>
      <c r="N30" s="38">
        <f t="shared" si="1"/>
        <v>50512.061000000016</v>
      </c>
      <c r="O30" s="2" t="s">
        <v>160</v>
      </c>
      <c r="P30" s="2">
        <v>50512.061000000002</v>
      </c>
      <c r="Q30" s="57">
        <v>247815.88200000001</v>
      </c>
      <c r="R30" s="57">
        <f>+K30-Q30</f>
        <v>50512.061000000016</v>
      </c>
    </row>
    <row r="31" spans="1:24" ht="45" x14ac:dyDescent="0.25">
      <c r="A31" s="39">
        <f t="shared" si="2"/>
        <v>21</v>
      </c>
      <c r="B31" s="48" t="s">
        <v>126</v>
      </c>
      <c r="C31" s="35">
        <f t="shared" si="3"/>
        <v>236</v>
      </c>
      <c r="D31" s="40">
        <v>1</v>
      </c>
      <c r="E31" s="40">
        <v>2</v>
      </c>
      <c r="F31" s="40">
        <v>233</v>
      </c>
      <c r="G31" s="40" t="s">
        <v>96</v>
      </c>
      <c r="H31" s="40" t="s">
        <v>225</v>
      </c>
      <c r="I31" s="30" t="s">
        <v>79</v>
      </c>
      <c r="J31" s="41">
        <v>140000</v>
      </c>
      <c r="K31" s="41">
        <v>125671.48299999999</v>
      </c>
      <c r="L31" s="41">
        <v>125671.48299999999</v>
      </c>
      <c r="M31" s="41">
        <v>125671.48299999999</v>
      </c>
      <c r="N31" s="38">
        <f t="shared" si="1"/>
        <v>0</v>
      </c>
      <c r="O31" s="2" t="s">
        <v>161</v>
      </c>
    </row>
    <row r="32" spans="1:24" ht="45" x14ac:dyDescent="0.25">
      <c r="A32" s="39">
        <f t="shared" si="2"/>
        <v>22</v>
      </c>
      <c r="B32" s="48" t="s">
        <v>127</v>
      </c>
      <c r="C32" s="35">
        <f t="shared" si="3"/>
        <v>228</v>
      </c>
      <c r="D32" s="40">
        <v>7</v>
      </c>
      <c r="E32" s="40">
        <v>0</v>
      </c>
      <c r="F32" s="40">
        <v>221</v>
      </c>
      <c r="G32" s="40" t="s">
        <v>96</v>
      </c>
      <c r="H32" s="40" t="s">
        <v>226</v>
      </c>
      <c r="I32" s="30" t="s">
        <v>80</v>
      </c>
      <c r="J32" s="41">
        <v>95000</v>
      </c>
      <c r="K32" s="41">
        <v>91065.710999999996</v>
      </c>
      <c r="L32" s="41">
        <v>91065.710999999996</v>
      </c>
      <c r="M32" s="41">
        <v>91065.710999999996</v>
      </c>
      <c r="N32" s="38">
        <f t="shared" si="1"/>
        <v>0</v>
      </c>
      <c r="O32" s="2" t="s">
        <v>162</v>
      </c>
    </row>
    <row r="33" spans="1:24" ht="28.5" customHeight="1" x14ac:dyDescent="0.25">
      <c r="A33" s="39">
        <f t="shared" si="2"/>
        <v>23</v>
      </c>
      <c r="B33" s="48" t="s">
        <v>128</v>
      </c>
      <c r="C33" s="35">
        <f t="shared" si="3"/>
        <v>226</v>
      </c>
      <c r="D33" s="40">
        <v>1</v>
      </c>
      <c r="E33" s="40">
        <v>0</v>
      </c>
      <c r="F33" s="40">
        <v>225</v>
      </c>
      <c r="G33" s="40" t="s">
        <v>95</v>
      </c>
      <c r="H33" s="40" t="s">
        <v>163</v>
      </c>
      <c r="I33" s="30" t="s">
        <v>81</v>
      </c>
      <c r="J33" s="41">
        <v>130000</v>
      </c>
      <c r="K33" s="41">
        <v>128686.14657</v>
      </c>
      <c r="L33" s="41">
        <v>128686.14657</v>
      </c>
      <c r="M33" s="41">
        <v>128686.14657</v>
      </c>
      <c r="N33" s="38">
        <f t="shared" si="1"/>
        <v>0</v>
      </c>
      <c r="O33" s="2" t="s">
        <v>163</v>
      </c>
    </row>
    <row r="34" spans="1:24" ht="30" x14ac:dyDescent="0.25">
      <c r="A34" s="39">
        <f t="shared" si="2"/>
        <v>24</v>
      </c>
      <c r="B34" s="48" t="s">
        <v>129</v>
      </c>
      <c r="C34" s="35">
        <f t="shared" si="3"/>
        <v>225</v>
      </c>
      <c r="D34" s="40">
        <v>2</v>
      </c>
      <c r="E34" s="40">
        <v>0</v>
      </c>
      <c r="F34" s="40">
        <v>223</v>
      </c>
      <c r="G34" s="40" t="s">
        <v>176</v>
      </c>
      <c r="H34" s="40" t="s">
        <v>164</v>
      </c>
      <c r="I34" s="30" t="s">
        <v>82</v>
      </c>
      <c r="J34" s="41">
        <v>350000</v>
      </c>
      <c r="K34" s="41">
        <v>347532.98800000001</v>
      </c>
      <c r="L34" s="41">
        <v>347532.98800000001</v>
      </c>
      <c r="M34" s="41">
        <v>321570.63099999999</v>
      </c>
      <c r="N34" s="38">
        <f t="shared" si="1"/>
        <v>25962.357000000018</v>
      </c>
      <c r="O34" s="2" t="s">
        <v>164</v>
      </c>
      <c r="P34" s="2">
        <v>25962.357</v>
      </c>
    </row>
    <row r="35" spans="1:24" ht="45" x14ac:dyDescent="0.25">
      <c r="A35" s="39">
        <f t="shared" si="2"/>
        <v>25</v>
      </c>
      <c r="B35" s="48" t="s">
        <v>130</v>
      </c>
      <c r="C35" s="35">
        <f t="shared" si="3"/>
        <v>224</v>
      </c>
      <c r="D35" s="40">
        <v>0</v>
      </c>
      <c r="E35" s="40">
        <v>0</v>
      </c>
      <c r="F35" s="40">
        <v>224</v>
      </c>
      <c r="G35" s="40" t="s">
        <v>97</v>
      </c>
      <c r="H35" s="40" t="s">
        <v>215</v>
      </c>
      <c r="I35" s="30" t="s">
        <v>83</v>
      </c>
      <c r="J35" s="41">
        <v>25000</v>
      </c>
      <c r="K35" s="41">
        <v>35521.199999999997</v>
      </c>
      <c r="L35" s="41">
        <v>35521.199999999997</v>
      </c>
      <c r="M35" s="41">
        <v>35521.199999999997</v>
      </c>
      <c r="N35" s="38">
        <f t="shared" si="1"/>
        <v>0</v>
      </c>
      <c r="O35" s="2" t="s">
        <v>165</v>
      </c>
    </row>
    <row r="36" spans="1:24" ht="60" x14ac:dyDescent="0.25">
      <c r="A36" s="39">
        <f t="shared" si="2"/>
        <v>26</v>
      </c>
      <c r="B36" s="48" t="s">
        <v>131</v>
      </c>
      <c r="C36" s="35">
        <f t="shared" si="3"/>
        <v>223</v>
      </c>
      <c r="D36" s="40">
        <v>0</v>
      </c>
      <c r="E36" s="40">
        <v>117</v>
      </c>
      <c r="F36" s="40">
        <v>106</v>
      </c>
      <c r="G36" s="40" t="s">
        <v>97</v>
      </c>
      <c r="H36" s="40" t="s">
        <v>166</v>
      </c>
      <c r="I36" s="30" t="s">
        <v>84</v>
      </c>
      <c r="J36" s="41">
        <v>600000</v>
      </c>
      <c r="K36" s="41">
        <v>598240.69999999995</v>
      </c>
      <c r="L36" s="41">
        <v>598240.69999999995</v>
      </c>
      <c r="M36" s="41">
        <v>566945.93999999994</v>
      </c>
      <c r="N36" s="38">
        <f t="shared" si="1"/>
        <v>31294.760000000009</v>
      </c>
      <c r="O36" s="2" t="s">
        <v>166</v>
      </c>
      <c r="P36" s="2">
        <v>31294.76</v>
      </c>
      <c r="R36" s="2" t="s">
        <v>235</v>
      </c>
      <c r="S36" s="2" t="s">
        <v>236</v>
      </c>
      <c r="T36" s="2" t="s">
        <v>237</v>
      </c>
      <c r="U36" s="2" t="s">
        <v>238</v>
      </c>
      <c r="V36" s="2" t="s">
        <v>239</v>
      </c>
      <c r="X36" s="2">
        <f>3300+1500+800+700+2000</f>
        <v>8300</v>
      </c>
    </row>
    <row r="37" spans="1:24" ht="30" x14ac:dyDescent="0.25">
      <c r="A37" s="39">
        <f t="shared" si="2"/>
        <v>27</v>
      </c>
      <c r="B37" s="48" t="s">
        <v>132</v>
      </c>
      <c r="C37" s="35">
        <f t="shared" si="3"/>
        <v>222</v>
      </c>
      <c r="D37" s="40">
        <v>0</v>
      </c>
      <c r="E37" s="40">
        <v>92</v>
      </c>
      <c r="F37" s="40">
        <v>130</v>
      </c>
      <c r="G37" s="40" t="s">
        <v>94</v>
      </c>
      <c r="H37" s="40" t="s">
        <v>167</v>
      </c>
      <c r="I37" s="30" t="s">
        <v>85</v>
      </c>
      <c r="J37" s="41">
        <v>520000</v>
      </c>
      <c r="K37" s="41">
        <v>471029.48499999999</v>
      </c>
      <c r="L37" s="41">
        <v>471029.48499999999</v>
      </c>
      <c r="M37" s="41">
        <v>141308.845</v>
      </c>
      <c r="N37" s="38">
        <f t="shared" si="1"/>
        <v>329720.64</v>
      </c>
      <c r="O37" s="2" t="s">
        <v>167</v>
      </c>
      <c r="P37" s="2">
        <v>329720.64</v>
      </c>
      <c r="Q37" s="57">
        <f>+L37-P37</f>
        <v>141308.84499999997</v>
      </c>
    </row>
    <row r="38" spans="1:24" ht="30" x14ac:dyDescent="0.25">
      <c r="A38" s="39">
        <f t="shared" si="2"/>
        <v>28</v>
      </c>
      <c r="B38" s="48" t="s">
        <v>133</v>
      </c>
      <c r="C38" s="35">
        <f t="shared" si="3"/>
        <v>222</v>
      </c>
      <c r="D38" s="40">
        <v>1</v>
      </c>
      <c r="E38" s="40">
        <v>0</v>
      </c>
      <c r="F38" s="40">
        <v>221</v>
      </c>
      <c r="G38" s="40" t="s">
        <v>97</v>
      </c>
      <c r="H38" s="40" t="s">
        <v>168</v>
      </c>
      <c r="I38" s="30" t="s">
        <v>86</v>
      </c>
      <c r="J38" s="41">
        <v>32000</v>
      </c>
      <c r="K38" s="41">
        <v>31741.41</v>
      </c>
      <c r="L38" s="41">
        <v>31741.41</v>
      </c>
      <c r="M38" s="41">
        <v>31741.41</v>
      </c>
      <c r="N38" s="38">
        <f t="shared" si="1"/>
        <v>0</v>
      </c>
      <c r="O38" s="2" t="s">
        <v>168</v>
      </c>
    </row>
    <row r="39" spans="1:24" ht="30" x14ac:dyDescent="0.25">
      <c r="A39" s="39">
        <f t="shared" si="2"/>
        <v>29</v>
      </c>
      <c r="B39" s="48" t="s">
        <v>134</v>
      </c>
      <c r="C39" s="35">
        <f t="shared" si="3"/>
        <v>220</v>
      </c>
      <c r="D39" s="40">
        <v>3</v>
      </c>
      <c r="E39" s="40">
        <v>21</v>
      </c>
      <c r="F39" s="40">
        <v>196</v>
      </c>
      <c r="G39" s="40" t="s">
        <v>97</v>
      </c>
      <c r="H39" s="40" t="s">
        <v>169</v>
      </c>
      <c r="I39" s="30" t="s">
        <v>87</v>
      </c>
      <c r="J39" s="41">
        <v>900000</v>
      </c>
      <c r="K39" s="41">
        <v>887075</v>
      </c>
      <c r="L39" s="41">
        <v>887075</v>
      </c>
      <c r="M39" s="41">
        <v>266122.5</v>
      </c>
      <c r="N39" s="38">
        <f t="shared" si="1"/>
        <v>620952.5</v>
      </c>
      <c r="O39" s="2" t="s">
        <v>169</v>
      </c>
      <c r="P39" s="2">
        <v>366048</v>
      </c>
      <c r="Q39" s="57"/>
    </row>
    <row r="40" spans="1:24" ht="45" x14ac:dyDescent="0.25">
      <c r="A40" s="39">
        <f t="shared" si="2"/>
        <v>30</v>
      </c>
      <c r="B40" s="48" t="s">
        <v>135</v>
      </c>
      <c r="C40" s="35">
        <f t="shared" si="3"/>
        <v>219</v>
      </c>
      <c r="D40" s="40">
        <v>11</v>
      </c>
      <c r="E40" s="40">
        <v>0</v>
      </c>
      <c r="F40" s="40">
        <v>208</v>
      </c>
      <c r="G40" s="40" t="s">
        <v>97</v>
      </c>
      <c r="H40" s="40" t="s">
        <v>216</v>
      </c>
      <c r="I40" s="30" t="s">
        <v>88</v>
      </c>
      <c r="J40" s="41">
        <v>130000</v>
      </c>
      <c r="K40" s="41">
        <v>128974.77</v>
      </c>
      <c r="L40" s="41">
        <v>128974.77</v>
      </c>
      <c r="M40" s="41">
        <v>128974.77</v>
      </c>
      <c r="N40" s="38">
        <f t="shared" si="1"/>
        <v>0</v>
      </c>
      <c r="O40" s="2" t="s">
        <v>170</v>
      </c>
      <c r="R40" s="2" t="s">
        <v>194</v>
      </c>
      <c r="S40" s="2" t="s">
        <v>193</v>
      </c>
      <c r="T40" s="2" t="s">
        <v>191</v>
      </c>
      <c r="X40" s="2">
        <f>600+1000+1000</f>
        <v>2600</v>
      </c>
    </row>
    <row r="41" spans="1:24" ht="30" x14ac:dyDescent="0.25">
      <c r="A41" s="39">
        <f t="shared" si="2"/>
        <v>31</v>
      </c>
      <c r="B41" s="48" t="s">
        <v>136</v>
      </c>
      <c r="C41" s="35">
        <f t="shared" si="3"/>
        <v>216</v>
      </c>
      <c r="D41" s="40">
        <v>0</v>
      </c>
      <c r="E41" s="40">
        <v>0</v>
      </c>
      <c r="F41" s="40">
        <v>216</v>
      </c>
      <c r="G41" s="40" t="s">
        <v>171</v>
      </c>
      <c r="H41" s="40" t="s">
        <v>171</v>
      </c>
      <c r="I41" s="30" t="s">
        <v>90</v>
      </c>
      <c r="J41" s="41">
        <v>500000</v>
      </c>
      <c r="K41" s="41">
        <v>482628.50400000002</v>
      </c>
      <c r="L41" s="41">
        <v>482628.50400000002</v>
      </c>
      <c r="M41" s="41">
        <v>482628.50400000002</v>
      </c>
      <c r="N41" s="38">
        <f t="shared" si="1"/>
        <v>0</v>
      </c>
      <c r="O41" s="2" t="s">
        <v>171</v>
      </c>
    </row>
    <row r="42" spans="1:24" ht="45" x14ac:dyDescent="0.25">
      <c r="A42" s="39">
        <f t="shared" si="2"/>
        <v>32</v>
      </c>
      <c r="B42" s="48" t="s">
        <v>137</v>
      </c>
      <c r="C42" s="35">
        <f t="shared" si="3"/>
        <v>216</v>
      </c>
      <c r="D42" s="40">
        <v>5</v>
      </c>
      <c r="E42" s="40">
        <v>0</v>
      </c>
      <c r="F42" s="40">
        <v>211</v>
      </c>
      <c r="G42" s="40" t="s">
        <v>96</v>
      </c>
      <c r="H42" s="40" t="s">
        <v>227</v>
      </c>
      <c r="I42" s="30" t="s">
        <v>89</v>
      </c>
      <c r="J42" s="41">
        <v>60000</v>
      </c>
      <c r="K42" s="41">
        <v>59979.32</v>
      </c>
      <c r="L42" s="41">
        <v>59979.32</v>
      </c>
      <c r="M42" s="41">
        <v>59979.32</v>
      </c>
      <c r="N42" s="38">
        <f t="shared" si="1"/>
        <v>0</v>
      </c>
      <c r="O42" s="2" t="s">
        <v>172</v>
      </c>
    </row>
    <row r="43" spans="1:24" ht="45" x14ac:dyDescent="0.25">
      <c r="A43" s="39">
        <f t="shared" si="2"/>
        <v>33</v>
      </c>
      <c r="B43" s="48" t="s">
        <v>138</v>
      </c>
      <c r="C43" s="35">
        <f t="shared" si="3"/>
        <v>212</v>
      </c>
      <c r="D43" s="40">
        <v>0</v>
      </c>
      <c r="E43" s="40">
        <v>0</v>
      </c>
      <c r="F43" s="40">
        <v>212</v>
      </c>
      <c r="G43" s="40" t="s">
        <v>98</v>
      </c>
      <c r="H43" s="40" t="s">
        <v>173</v>
      </c>
      <c r="I43" s="30" t="s">
        <v>91</v>
      </c>
      <c r="J43" s="41">
        <v>10000</v>
      </c>
      <c r="K43" s="41">
        <v>8330.9310999999998</v>
      </c>
      <c r="L43" s="41">
        <v>8330.9310999999998</v>
      </c>
      <c r="M43" s="41">
        <v>8330.9310999999998</v>
      </c>
      <c r="N43" s="38">
        <f t="shared" si="1"/>
        <v>0</v>
      </c>
      <c r="O43" s="2" t="s">
        <v>173</v>
      </c>
    </row>
    <row r="44" spans="1:24" ht="30" x14ac:dyDescent="0.25">
      <c r="A44" s="39">
        <f t="shared" si="2"/>
        <v>34</v>
      </c>
      <c r="B44" s="48" t="s">
        <v>139</v>
      </c>
      <c r="C44" s="35">
        <f t="shared" si="3"/>
        <v>212</v>
      </c>
      <c r="D44" s="40">
        <v>0</v>
      </c>
      <c r="E44" s="40">
        <v>0</v>
      </c>
      <c r="F44" s="40">
        <v>212</v>
      </c>
      <c r="G44" s="40" t="s">
        <v>97</v>
      </c>
      <c r="H44" s="40" t="s">
        <v>217</v>
      </c>
      <c r="I44" s="30" t="s">
        <v>92</v>
      </c>
      <c r="J44" s="41">
        <v>330000</v>
      </c>
      <c r="K44" s="41">
        <v>325780.60200000001</v>
      </c>
      <c r="L44" s="41">
        <v>325780.60200000001</v>
      </c>
      <c r="M44" s="41">
        <v>267160.93599999999</v>
      </c>
      <c r="N44" s="38">
        <f t="shared" si="1"/>
        <v>58619.666000000027</v>
      </c>
      <c r="O44" s="2" t="s">
        <v>174</v>
      </c>
      <c r="P44" s="2">
        <v>58619.665999999997</v>
      </c>
      <c r="Q44" s="57">
        <f>+K44-P44</f>
        <v>267160.93599999999</v>
      </c>
    </row>
    <row r="45" spans="1:24" ht="45.75" thickBot="1" x14ac:dyDescent="0.3">
      <c r="A45" s="39">
        <f t="shared" si="2"/>
        <v>35</v>
      </c>
      <c r="B45" s="48" t="s">
        <v>140</v>
      </c>
      <c r="C45" s="35">
        <f t="shared" si="3"/>
        <v>212</v>
      </c>
      <c r="D45" s="40">
        <v>0</v>
      </c>
      <c r="E45" s="40">
        <v>0</v>
      </c>
      <c r="F45" s="40">
        <v>212</v>
      </c>
      <c r="G45" s="40" t="s">
        <v>98</v>
      </c>
      <c r="H45" s="40" t="s">
        <v>175</v>
      </c>
      <c r="I45" s="30" t="s">
        <v>93</v>
      </c>
      <c r="J45" s="41">
        <v>100000</v>
      </c>
      <c r="K45" s="41">
        <v>102450</v>
      </c>
      <c r="L45" s="41">
        <v>102450</v>
      </c>
      <c r="M45" s="41">
        <v>102417.65</v>
      </c>
      <c r="N45" s="38">
        <f t="shared" si="1"/>
        <v>32.350000000005821</v>
      </c>
      <c r="O45" s="2" t="s">
        <v>175</v>
      </c>
    </row>
    <row r="46" spans="1:24" ht="31.5" customHeight="1" thickBot="1" x14ac:dyDescent="0.3">
      <c r="A46" s="116" t="s">
        <v>55</v>
      </c>
      <c r="B46" s="117"/>
      <c r="C46" s="117"/>
      <c r="D46" s="117"/>
      <c r="E46" s="117"/>
      <c r="F46" s="117"/>
      <c r="G46" s="117"/>
      <c r="H46" s="117"/>
      <c r="I46" s="117"/>
      <c r="J46" s="42">
        <f>+SUM(J11:J45)</f>
        <v>9153000</v>
      </c>
      <c r="K46" s="42">
        <f>+SUM(K11:K45)</f>
        <v>8994882.7836700007</v>
      </c>
      <c r="L46" s="42">
        <f>+SUM(L11:L45)</f>
        <v>8994882.7836700007</v>
      </c>
      <c r="M46" s="42">
        <f>+SUM(M11:M45)</f>
        <v>7738790.7096700007</v>
      </c>
      <c r="N46" s="43">
        <f>+SUM(N11:N45)</f>
        <v>1256092.0740000003</v>
      </c>
    </row>
    <row r="47" spans="1:24" x14ac:dyDescent="0.25">
      <c r="M47" s="62"/>
    </row>
    <row r="48" spans="1:24" x14ac:dyDescent="0.25">
      <c r="N48" s="62"/>
    </row>
    <row r="50" spans="9:14" x14ac:dyDescent="0.25">
      <c r="M50" s="62"/>
    </row>
    <row r="53" spans="9:14" x14ac:dyDescent="0.25">
      <c r="M53" s="62"/>
    </row>
    <row r="54" spans="9:14" x14ac:dyDescent="0.25">
      <c r="I54" s="2" t="s">
        <v>178</v>
      </c>
      <c r="J54" s="62">
        <f>+L14+L27+L33</f>
        <v>1319892.54657</v>
      </c>
      <c r="K54" s="62">
        <f>+M14+M27+M33</f>
        <v>1319892.54657</v>
      </c>
      <c r="N54" s="45">
        <v>100</v>
      </c>
    </row>
    <row r="55" spans="9:14" x14ac:dyDescent="0.25">
      <c r="I55" s="2" t="s">
        <v>184</v>
      </c>
      <c r="J55" s="62">
        <f>+L11+L12+L16+L17+L19+L25+L28+L31+L32+L42</f>
        <v>1581736.5220000001</v>
      </c>
      <c r="K55" s="62">
        <f>+M11+M12+M16+M17+M19+M25+M28+M31+M32+M42</f>
        <v>1522211.2720000001</v>
      </c>
    </row>
    <row r="56" spans="9:14" x14ac:dyDescent="0.25">
      <c r="I56" s="2" t="s">
        <v>180</v>
      </c>
      <c r="J56" s="62">
        <f>+L20</f>
        <v>496645.10600000003</v>
      </c>
      <c r="K56" s="62">
        <f>+M20</f>
        <v>421398.799</v>
      </c>
      <c r="N56" s="64">
        <v>0.4</v>
      </c>
    </row>
    <row r="57" spans="9:14" x14ac:dyDescent="0.25">
      <c r="I57" s="2" t="s">
        <v>182</v>
      </c>
      <c r="J57" s="62">
        <f>+L23+L24+L26+L34</f>
        <v>1100044.9240000001</v>
      </c>
      <c r="K57" s="62">
        <f>+M23+M24+M26+M34</f>
        <v>1074082.567</v>
      </c>
    </row>
    <row r="58" spans="9:14" x14ac:dyDescent="0.25">
      <c r="I58" s="2" t="s">
        <v>181</v>
      </c>
      <c r="J58" s="62">
        <f>+L21+L22+L43+L45</f>
        <v>354870.09210000001</v>
      </c>
      <c r="K58" s="62">
        <f>+M21+M22+M43+M45</f>
        <v>354837.74209999997</v>
      </c>
      <c r="N58" s="45">
        <v>90</v>
      </c>
    </row>
    <row r="59" spans="9:14" x14ac:dyDescent="0.25">
      <c r="I59" s="2" t="s">
        <v>177</v>
      </c>
      <c r="J59" s="62">
        <f>+L44+L40+L39+L38+L36+L35+L30+L29+L15+L13</f>
        <v>2738303.514</v>
      </c>
      <c r="K59" s="62">
        <f>+M44+M40+M39+M38+M36+M35+M30+M29+M15+M13</f>
        <v>1972698.3439999998</v>
      </c>
    </row>
    <row r="60" spans="9:14" x14ac:dyDescent="0.25">
      <c r="I60" s="2" t="s">
        <v>185</v>
      </c>
      <c r="J60" s="62">
        <f>+L41</f>
        <v>482628.50400000002</v>
      </c>
      <c r="K60" s="62">
        <f>+M41</f>
        <v>482628.50400000002</v>
      </c>
      <c r="N60" s="45">
        <v>100</v>
      </c>
    </row>
    <row r="61" spans="9:14" x14ac:dyDescent="0.25">
      <c r="I61" s="2" t="s">
        <v>183</v>
      </c>
      <c r="J61" s="62">
        <f>+L18</f>
        <v>449732.09</v>
      </c>
      <c r="K61" s="62">
        <f>+M18</f>
        <v>449732.09</v>
      </c>
    </row>
    <row r="62" spans="9:14" x14ac:dyDescent="0.25">
      <c r="I62" s="2" t="s">
        <v>179</v>
      </c>
      <c r="J62" s="62">
        <f>+L37</f>
        <v>471029.48499999999</v>
      </c>
      <c r="K62" s="62">
        <f>+M37</f>
        <v>141308.845</v>
      </c>
      <c r="N62" s="45">
        <v>98</v>
      </c>
    </row>
    <row r="63" spans="9:14" x14ac:dyDescent="0.25">
      <c r="J63" s="62">
        <f>SUM(J54:J62)</f>
        <v>8994882.7836700007</v>
      </c>
      <c r="K63" s="62">
        <f>SUM(K54:K62)</f>
        <v>7738790.7096699998</v>
      </c>
    </row>
    <row r="64" spans="9:14" x14ac:dyDescent="0.25">
      <c r="N64" s="45">
        <v>100</v>
      </c>
    </row>
    <row r="66" spans="14:14" x14ac:dyDescent="0.25">
      <c r="N66" s="45">
        <v>100</v>
      </c>
    </row>
    <row r="68" spans="14:14" x14ac:dyDescent="0.25">
      <c r="N68" s="45">
        <v>100</v>
      </c>
    </row>
  </sheetData>
  <autoFilter ref="A10:R46"/>
  <mergeCells count="14">
    <mergeCell ref="L1:N1"/>
    <mergeCell ref="L2:N2"/>
    <mergeCell ref="L3:N3"/>
    <mergeCell ref="M7:N7"/>
    <mergeCell ref="M8:N8"/>
    <mergeCell ref="A6:N6"/>
    <mergeCell ref="A46:I46"/>
    <mergeCell ref="A9:A10"/>
    <mergeCell ref="B9:B10"/>
    <mergeCell ref="C9:C10"/>
    <mergeCell ref="D9:F9"/>
    <mergeCell ref="G9:G10"/>
    <mergeCell ref="I9:N9"/>
    <mergeCell ref="H9:H10"/>
  </mergeCells>
  <printOptions horizontalCentered="1"/>
  <pageMargins left="0.39370078740157483" right="0.39370078740157483" top="0.59055118110236227" bottom="0.3937007874015748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16.1-илова</vt:lpstr>
      <vt:lpstr>16-илова 2-жадвал</vt:lpstr>
      <vt:lpstr>16.2-илова</vt:lpstr>
      <vt:lpstr>'16.2-илова'!Заголовки_для_печати</vt:lpstr>
      <vt:lpstr>'16.2-илова'!Область_печати</vt:lpstr>
      <vt:lpstr>'16-илова 2-жадвал'!Область_печати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Пользователь</cp:lastModifiedBy>
  <cp:lastPrinted>2022-01-22T12:19:08Z</cp:lastPrinted>
  <dcterms:created xsi:type="dcterms:W3CDTF">2022-01-19T11:06:14Z</dcterms:created>
  <dcterms:modified xsi:type="dcterms:W3CDTF">2022-01-27T05:31:37Z</dcterms:modified>
</cp:coreProperties>
</file>